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уликов ММ\Documents\Куликов\01 РСС-СРО-РСПП-РТН\01 РСС текущие\300 Статистика\200 Ввод - по регионам и месяцам\2023\"/>
    </mc:Choice>
  </mc:AlternateContent>
  <xr:revisionPtr revIDLastSave="0" documentId="13_ncr:1_{0802A260-F6A7-4931-BC82-AE5CBF8E8A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O94" i="1" l="1"/>
  <c r="O83" i="1"/>
  <c r="O78" i="1"/>
  <c r="O75" i="1"/>
  <c r="O54" i="1"/>
  <c r="O46" i="1"/>
  <c r="O37" i="1"/>
  <c r="O27" i="1"/>
  <c r="O24" i="1" s="1"/>
  <c r="M25" i="1"/>
  <c r="M26" i="1"/>
  <c r="M28" i="1"/>
  <c r="M29" i="1"/>
  <c r="M30" i="1"/>
  <c r="M31" i="1"/>
  <c r="M32" i="1"/>
  <c r="M33" i="1"/>
  <c r="M34" i="1"/>
  <c r="M35" i="1"/>
  <c r="M36" i="1"/>
  <c r="O5" i="1"/>
  <c r="M27" i="1" l="1"/>
  <c r="M24" i="1" s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B95" i="1"/>
  <c r="C95" i="1"/>
  <c r="M96" i="1"/>
  <c r="M97" i="1"/>
  <c r="M98" i="1"/>
  <c r="M99" i="1"/>
  <c r="M100" i="1"/>
  <c r="M101" i="1"/>
  <c r="M102" i="1"/>
  <c r="M103" i="1"/>
  <c r="M104" i="1"/>
  <c r="M105" i="1"/>
  <c r="M95" i="1"/>
  <c r="M85" i="1"/>
  <c r="M86" i="1"/>
  <c r="M87" i="1"/>
  <c r="M88" i="1"/>
  <c r="M89" i="1"/>
  <c r="M90" i="1"/>
  <c r="M91" i="1"/>
  <c r="M92" i="1"/>
  <c r="M93" i="1"/>
  <c r="M84" i="1"/>
  <c r="M77" i="1"/>
  <c r="M79" i="1"/>
  <c r="M80" i="1"/>
  <c r="M81" i="1"/>
  <c r="M82" i="1"/>
  <c r="M76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55" i="1"/>
  <c r="M48" i="1"/>
  <c r="M49" i="1"/>
  <c r="M50" i="1"/>
  <c r="M51" i="1"/>
  <c r="M52" i="1"/>
  <c r="M53" i="1"/>
  <c r="M47" i="1"/>
  <c r="M39" i="1"/>
  <c r="M40" i="1"/>
  <c r="M41" i="1"/>
  <c r="M42" i="1"/>
  <c r="M43" i="1"/>
  <c r="M44" i="1"/>
  <c r="M45" i="1"/>
  <c r="M38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6" i="1"/>
  <c r="M78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B89" i="1"/>
  <c r="C89" i="1"/>
  <c r="B90" i="1"/>
  <c r="C90" i="1"/>
  <c r="B91" i="1"/>
  <c r="C91" i="1"/>
  <c r="B92" i="1"/>
  <c r="C92" i="1"/>
  <c r="B93" i="1"/>
  <c r="C93" i="1"/>
  <c r="B94" i="1"/>
  <c r="C94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E105" i="1" s="1"/>
  <c r="C105" i="1"/>
  <c r="M5" i="1" l="1"/>
  <c r="M37" i="1"/>
  <c r="M75" i="1"/>
  <c r="F105" i="1"/>
  <c r="E104" i="1"/>
  <c r="E103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C32" i="1"/>
  <c r="C33" i="1"/>
  <c r="C34" i="1"/>
  <c r="C35" i="1"/>
  <c r="C36" i="1"/>
  <c r="C23" i="1"/>
  <c r="C15" i="1"/>
  <c r="F77" i="1" l="1"/>
  <c r="F79" i="1"/>
  <c r="F85" i="1"/>
  <c r="F97" i="1"/>
  <c r="F99" i="1"/>
  <c r="F102" i="1" l="1"/>
  <c r="F89" i="1"/>
  <c r="F90" i="1"/>
  <c r="F86" i="1"/>
  <c r="F82" i="1"/>
  <c r="F91" i="1"/>
  <c r="F87" i="1"/>
  <c r="F101" i="1"/>
  <c r="F98" i="1"/>
  <c r="F95" i="1"/>
  <c r="F93" i="1"/>
  <c r="F100" i="1"/>
  <c r="F96" i="1"/>
  <c r="F92" i="1"/>
  <c r="F88" i="1"/>
  <c r="F84" i="1"/>
  <c r="F81" i="1"/>
  <c r="F80" i="1"/>
  <c r="F103" i="1"/>
  <c r="F104" i="1"/>
  <c r="F76" i="1"/>
  <c r="K76" i="1"/>
  <c r="D76" i="1" s="1"/>
  <c r="K77" i="1"/>
  <c r="D77" i="1" s="1"/>
  <c r="K78" i="1"/>
  <c r="D78" i="1" s="1"/>
  <c r="K79" i="1"/>
  <c r="D79" i="1" s="1"/>
  <c r="K80" i="1"/>
  <c r="D80" i="1" s="1"/>
  <c r="K81" i="1"/>
  <c r="D81" i="1" s="1"/>
  <c r="K82" i="1"/>
  <c r="D82" i="1" s="1"/>
  <c r="K83" i="1"/>
  <c r="D83" i="1" s="1"/>
  <c r="K84" i="1"/>
  <c r="D84" i="1" s="1"/>
  <c r="K85" i="1"/>
  <c r="D85" i="1" s="1"/>
  <c r="K86" i="1"/>
  <c r="D86" i="1" s="1"/>
  <c r="K87" i="1"/>
  <c r="D87" i="1" s="1"/>
  <c r="K88" i="1"/>
  <c r="D88" i="1" s="1"/>
  <c r="K89" i="1"/>
  <c r="D89" i="1" s="1"/>
  <c r="K90" i="1"/>
  <c r="D90" i="1" s="1"/>
  <c r="K91" i="1"/>
  <c r="D91" i="1" s="1"/>
  <c r="K92" i="1"/>
  <c r="D92" i="1" s="1"/>
  <c r="K93" i="1"/>
  <c r="D93" i="1" s="1"/>
  <c r="K94" i="1"/>
  <c r="D94" i="1" s="1"/>
  <c r="K95" i="1"/>
  <c r="D95" i="1" s="1"/>
  <c r="K96" i="1"/>
  <c r="D96" i="1" s="1"/>
  <c r="K97" i="1"/>
  <c r="D97" i="1" s="1"/>
  <c r="K98" i="1"/>
  <c r="D98" i="1" s="1"/>
  <c r="K99" i="1"/>
  <c r="D99" i="1" s="1"/>
  <c r="K75" i="1" l="1"/>
  <c r="D75" i="1" s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B33" i="1"/>
  <c r="B34" i="1"/>
  <c r="B35" i="1"/>
  <c r="B36" i="1"/>
  <c r="E36" i="1" s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4" i="1"/>
  <c r="B4" i="1"/>
  <c r="E49" i="1" l="1"/>
  <c r="D49" i="1"/>
  <c r="F49" i="1"/>
  <c r="E5" i="1" l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F36" i="1"/>
  <c r="E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E47" i="1"/>
  <c r="F47" i="1"/>
  <c r="E48" i="1"/>
  <c r="F48" i="1"/>
  <c r="E50" i="1"/>
  <c r="F50" i="1"/>
  <c r="E51" i="1"/>
  <c r="F51" i="1"/>
  <c r="E52" i="1" l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4" i="1"/>
  <c r="M94" i="1" l="1"/>
  <c r="F94" i="1" s="1"/>
  <c r="M83" i="1" l="1"/>
  <c r="F83" i="1" s="1"/>
  <c r="F24" i="1"/>
  <c r="F78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M54" i="1"/>
  <c r="F54" i="1" s="1"/>
  <c r="F52" i="1"/>
  <c r="F53" i="1"/>
  <c r="M46" i="1"/>
  <c r="F37" i="1"/>
  <c r="F5" i="1"/>
  <c r="F46" i="1" l="1"/>
  <c r="M4" i="1"/>
  <c r="F4" i="1" s="1"/>
  <c r="F75" i="1"/>
  <c r="K100" i="1"/>
  <c r="D100" i="1" s="1"/>
  <c r="K101" i="1"/>
  <c r="D101" i="1" s="1"/>
  <c r="K102" i="1"/>
  <c r="D102" i="1" s="1"/>
  <c r="K103" i="1"/>
  <c r="D103" i="1" s="1"/>
  <c r="K104" i="1"/>
  <c r="D104" i="1" s="1"/>
  <c r="K105" i="1"/>
  <c r="D105" i="1" s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4" i="1"/>
</calcChain>
</file>

<file path=xl/sharedStrings.xml><?xml version="1.0" encoding="utf-8"?>
<sst xmlns="http://schemas.openxmlformats.org/spreadsheetml/2006/main" count="307" uniqueCount="281">
  <si>
    <t>г.Москва</t>
  </si>
  <si>
    <t>г.Санкт-Петербург</t>
  </si>
  <si>
    <t>Краснодарский край</t>
  </si>
  <si>
    <t>Ставропольский край</t>
  </si>
  <si>
    <t>Пермский край</t>
  </si>
  <si>
    <t>Алтайский край</t>
  </si>
  <si>
    <t>Забайкальский край</t>
  </si>
  <si>
    <t>Красноярский край</t>
  </si>
  <si>
    <t>Камчатский край</t>
  </si>
  <si>
    <t>Приморский край</t>
  </si>
  <si>
    <t>Хабаровский край</t>
  </si>
  <si>
    <t>ЦФО</t>
  </si>
  <si>
    <t>СЗФО</t>
  </si>
  <si>
    <t>в т.ч.: Ненецкий АО</t>
  </si>
  <si>
    <t>ЮФО</t>
  </si>
  <si>
    <t>СКФО</t>
  </si>
  <si>
    <t>ПФО</t>
  </si>
  <si>
    <t>УФО</t>
  </si>
  <si>
    <t>в т.ч.: ХМАО- Югра</t>
  </si>
  <si>
    <t>ЯНАО</t>
  </si>
  <si>
    <t>ДФО</t>
  </si>
  <si>
    <t>СФО</t>
  </si>
  <si>
    <t>Кв. м на чел.</t>
  </si>
  <si>
    <t>Респ. Карелия</t>
  </si>
  <si>
    <t>Респ. Адыгея (Адыгея)</t>
  </si>
  <si>
    <t>Респ. Калмыкия</t>
  </si>
  <si>
    <t>Респ. Дагестан</t>
  </si>
  <si>
    <t>Респ. Ингушетия</t>
  </si>
  <si>
    <t>Кабардино-Балкарская Респ.</t>
  </si>
  <si>
    <t>Карачаево-Черкесская Респ.</t>
  </si>
  <si>
    <t>Чеченская Респ.</t>
  </si>
  <si>
    <t>Респ. Башкортостан</t>
  </si>
  <si>
    <t>Респ. Марий Эл</t>
  </si>
  <si>
    <t>Респ. Мордовия</t>
  </si>
  <si>
    <t>Удмуртская Респ.</t>
  </si>
  <si>
    <t>Чувашская Респ.-Чувашия</t>
  </si>
  <si>
    <t>Респ. Алтай</t>
  </si>
  <si>
    <t>Респ. Бурятия</t>
  </si>
  <si>
    <t>Респ. Тыва</t>
  </si>
  <si>
    <t>Респ. Хакасия</t>
  </si>
  <si>
    <t>Респ. Саха (Якутия)</t>
  </si>
  <si>
    <t>Белгородская обл.</t>
  </si>
  <si>
    <t>Брянская обл.</t>
  </si>
  <si>
    <t>Владимирская обл.</t>
  </si>
  <si>
    <t>Воронежская обл.</t>
  </si>
  <si>
    <t>Ивановская обл.</t>
  </si>
  <si>
    <t>Калужская обл.</t>
  </si>
  <si>
    <t>Костромская обл.</t>
  </si>
  <si>
    <t>Курская обл.</t>
  </si>
  <si>
    <t>Липецкая обл.</t>
  </si>
  <si>
    <t>Московская обл.</t>
  </si>
  <si>
    <t>Орловская обл.</t>
  </si>
  <si>
    <t>Рязанская обл.</t>
  </si>
  <si>
    <t>Смоленская обл.</t>
  </si>
  <si>
    <t>Тамбовская обл.</t>
  </si>
  <si>
    <t>Тверская обл.</t>
  </si>
  <si>
    <t>Тульская обл.</t>
  </si>
  <si>
    <t>Ярославская обл.</t>
  </si>
  <si>
    <t>Архангельская обл.</t>
  </si>
  <si>
    <t>Вологодская обл.</t>
  </si>
  <si>
    <t>Калининградская обл.</t>
  </si>
  <si>
    <t>Ленинградская обл.</t>
  </si>
  <si>
    <t>Мурманская обл.</t>
  </si>
  <si>
    <t>Новгородская обл.</t>
  </si>
  <si>
    <t>Псковская обл.</t>
  </si>
  <si>
    <t>Астраханская обл.</t>
  </si>
  <si>
    <t>Волгоградская обл.</t>
  </si>
  <si>
    <t>Ростовская обл.</t>
  </si>
  <si>
    <t>Кировская обл.</t>
  </si>
  <si>
    <t>Нижегородская обл.</t>
  </si>
  <si>
    <t>Оренбургская обл.</t>
  </si>
  <si>
    <t>Пензенская обл.</t>
  </si>
  <si>
    <t>Самарская обл.</t>
  </si>
  <si>
    <t>Саратовская обл.</t>
  </si>
  <si>
    <t>Ульяновская обл.</t>
  </si>
  <si>
    <t>Курганская обл.</t>
  </si>
  <si>
    <t>Свердловская обл.</t>
  </si>
  <si>
    <t>Тюменская обл.</t>
  </si>
  <si>
    <t>Тюменская обл. без АО</t>
  </si>
  <si>
    <t>Челябинская обл.</t>
  </si>
  <si>
    <t>Иркутская обл.</t>
  </si>
  <si>
    <t>Кемеровская обл.</t>
  </si>
  <si>
    <t>Новосибирская обл.</t>
  </si>
  <si>
    <t>Омская обл.</t>
  </si>
  <si>
    <t>Томская обл.</t>
  </si>
  <si>
    <t>Амурская обл.</t>
  </si>
  <si>
    <t>Магаданская обл.</t>
  </si>
  <si>
    <t>Сахалинская обл.</t>
  </si>
  <si>
    <t>Архангельская обл. без АО</t>
  </si>
  <si>
    <t>Респ. Сев. Осетия-Алания</t>
  </si>
  <si>
    <t>Республика Крым</t>
  </si>
  <si>
    <t>г.Севастополь</t>
  </si>
  <si>
    <t>Тыс. кв. м</t>
  </si>
  <si>
    <t>Российская Федерация</t>
  </si>
  <si>
    <t>Регион</t>
  </si>
  <si>
    <t>Респ. Коми</t>
  </si>
  <si>
    <t>Ввод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</si>
  <si>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</si>
  <si>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</si>
  <si>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</si>
  <si>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</si>
  <si>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</si>
  <si>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</si>
  <si>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</si>
  <si>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</si>
  <si>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</si>
  <si>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</si>
  <si>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</si>
  <si>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</si>
  <si>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</si>
  <si>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</si>
  <si>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</si>
  <si>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</si>
  <si>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</si>
  <si>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</si>
  <si>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</si>
  <si>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</si>
  <si>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</si>
  <si>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</si>
  <si>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</si>
  <si>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</si>
  <si>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</si>
  <si>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</si>
  <si>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Ханты-Мансийский АО-Югра</t>
  </si>
  <si>
    <t>Ямало-Ненецкий АО</t>
  </si>
  <si>
    <t>Тюменская область (без автономных округов)</t>
  </si>
  <si>
    <t>Челябинская область</t>
  </si>
  <si>
    <t>Сибирский федеральный округ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</si>
  <si>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</si>
  <si>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</si>
  <si>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</si>
  <si>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</si>
  <si>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</si>
  <si>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</si>
  <si>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</si>
  <si>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</si>
  <si>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</si>
  <si>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Бурятия</t>
  </si>
  <si>
    <t>Республика Саха (Якутия)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</si>
  <si>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</si>
  <si>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</si>
  <si>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</si>
  <si>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</si>
  <si>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</si>
  <si>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</si>
  <si>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</si>
  <si>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</si>
  <si>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</si>
  <si>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</si>
  <si>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</si>
  <si>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</si>
  <si>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</si>
  <si>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</si>
  <si>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</si>
  <si>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</si>
  <si>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</si>
  <si>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</si>
  <si>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</si>
  <si>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</si>
  <si>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</si>
  <si>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</si>
  <si>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</si>
  <si>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</si>
  <si>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</si>
  <si>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</si>
  <si>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</si>
  <si>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Ненецкий АО</t>
  </si>
  <si>
    <t>Архангельская область (кроме Ненецкого АО)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</si>
  <si>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</si>
  <si>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</si>
  <si>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</si>
  <si>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</si>
  <si>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</si>
  <si>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</si>
  <si>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</si>
  <si>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</si>
  <si>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</si>
  <si>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Астраханская область</t>
  </si>
  <si>
    <t>Волгоградская область</t>
  </si>
  <si>
    <t>% от Нац Проекта</t>
  </si>
  <si>
    <r>
      <t xml:space="preserve">Респ. Татарстан </t>
    </r>
    <r>
      <rPr>
        <sz val="12"/>
        <rFont val="Arial"/>
        <family val="2"/>
        <charset val="204"/>
      </rPr>
      <t>(Татарстан)</t>
    </r>
  </si>
  <si>
    <t>% ИЖС</t>
  </si>
  <si>
    <t>ИЖС</t>
  </si>
  <si>
    <t>Расчетные  и исходные данные - не печатать.</t>
  </si>
  <si>
    <t>тыс. чел.</t>
  </si>
  <si>
    <t>чел.</t>
  </si>
  <si>
    <t xml:space="preserve">РФ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</si>
  <si>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</si>
  <si>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</si>
  <si>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</si>
  <si>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</si>
  <si>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</si>
  <si>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</si>
  <si>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</si>
  <si>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</si>
  <si>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</si>
  <si>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 xml:space="preserve">Московская область 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</si>
  <si>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</si>
  <si>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</si>
  <si>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</si>
  <si>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</si>
  <si>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</si>
  <si>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</si>
  <si>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</si>
  <si>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 xml:space="preserve">г. Москва </t>
  </si>
  <si>
    <t xml:space="preserve">Республика Карелия </t>
  </si>
  <si>
    <t xml:space="preserve">Республика Коми </t>
  </si>
  <si>
    <t xml:space="preserve">Архангельская область </t>
  </si>
  <si>
    <t xml:space="preserve">Вологодская область </t>
  </si>
  <si>
    <t xml:space="preserve">Калининградская область </t>
  </si>
  <si>
    <t xml:space="preserve">Ленинградская область </t>
  </si>
  <si>
    <t xml:space="preserve">Мурманская область </t>
  </si>
  <si>
    <t xml:space="preserve">Ненецкий автономный округ </t>
  </si>
  <si>
    <t xml:space="preserve">Новгородская область </t>
  </si>
  <si>
    <t xml:space="preserve">Псковская область </t>
  </si>
  <si>
    <t xml:space="preserve">г. Санкт-Петербург </t>
  </si>
  <si>
    <t xml:space="preserve">Астраханская область </t>
  </si>
  <si>
    <t xml:space="preserve">Республика Адыгея </t>
  </si>
  <si>
    <t xml:space="preserve">Республика Калмыкия </t>
  </si>
  <si>
    <t xml:space="preserve">Волгоградская область </t>
  </si>
  <si>
    <t xml:space="preserve">Краснодарский край </t>
  </si>
  <si>
    <t xml:space="preserve">Республика Крым </t>
  </si>
  <si>
    <t xml:space="preserve">Ростовская область </t>
  </si>
  <si>
    <t xml:space="preserve">г. Севастополь </t>
  </si>
  <si>
    <t xml:space="preserve">Республика Дагестан </t>
  </si>
  <si>
    <t xml:space="preserve">Республика Ингушетия </t>
  </si>
  <si>
    <t xml:space="preserve">Ставропольский край </t>
  </si>
  <si>
    <t xml:space="preserve">Чеченская Республика </t>
  </si>
  <si>
    <t xml:space="preserve">Кировская область </t>
  </si>
  <si>
    <t xml:space="preserve">Республика Башкортостан </t>
  </si>
  <si>
    <t xml:space="preserve">Республика Марий Эл </t>
  </si>
  <si>
    <t xml:space="preserve">Республика Мордовия </t>
  </si>
  <si>
    <t xml:space="preserve">Республика Татарстан </t>
  </si>
  <si>
    <t xml:space="preserve">Нижегородская область </t>
  </si>
  <si>
    <t xml:space="preserve">Оренбургская область </t>
  </si>
  <si>
    <t xml:space="preserve">Пензенская область </t>
  </si>
  <si>
    <t xml:space="preserve">Пермский край </t>
  </si>
  <si>
    <t xml:space="preserve">Самарская область </t>
  </si>
  <si>
    <t xml:space="preserve">Саратовская область </t>
  </si>
  <si>
    <t xml:space="preserve">Удмуртская Республика </t>
  </si>
  <si>
    <t xml:space="preserve">Ульяновская область </t>
  </si>
  <si>
    <t xml:space="preserve">Чувашская Республика 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</si>
  <si>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</si>
  <si>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</si>
  <si>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</si>
  <si>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ХМАО - Югра </t>
  </si>
  <si>
    <t xml:space="preserve">Челябинская область </t>
  </si>
  <si>
    <t xml:space="preserve">ЯНАО </t>
  </si>
  <si>
    <t xml:space="preserve">Республика Алтай </t>
  </si>
  <si>
    <t xml:space="preserve">Республика Тыва </t>
  </si>
  <si>
    <t xml:space="preserve">Республика Хакасия </t>
  </si>
  <si>
    <t xml:space="preserve">Алтайский край </t>
  </si>
  <si>
    <t xml:space="preserve">Кемеровская область </t>
  </si>
  <si>
    <t xml:space="preserve">Красноярский край </t>
  </si>
  <si>
    <t xml:space="preserve">Иркутская область </t>
  </si>
  <si>
    <t xml:space="preserve">Новосибирская область </t>
  </si>
  <si>
    <t xml:space="preserve">Омская область </t>
  </si>
  <si>
    <t xml:space="preserve">Томская область </t>
  </si>
  <si>
    <t xml:space="preserve">Республика Саха (Якутия) </t>
  </si>
  <si>
    <t xml:space="preserve">Камчатский край </t>
  </si>
  <si>
    <t xml:space="preserve">Забайкальский край </t>
  </si>
  <si>
    <t xml:space="preserve">Республика Бурятия </t>
  </si>
  <si>
    <t xml:space="preserve">Приморский край </t>
  </si>
  <si>
    <t xml:space="preserve">Магаданская область </t>
  </si>
  <si>
    <t xml:space="preserve">Хабаровский край </t>
  </si>
  <si>
    <t xml:space="preserve">Амурская область </t>
  </si>
  <si>
    <t xml:space="preserve">Сахалинская область </t>
  </si>
  <si>
    <t xml:space="preserve">Еврейская автономная область </t>
  </si>
  <si>
    <t xml:space="preserve">Чукотский автономный округ </t>
  </si>
  <si>
    <t>Архангельская область без АО</t>
  </si>
  <si>
    <t>Тюменская область без АО</t>
  </si>
  <si>
    <t>Млн кв. м</t>
  </si>
  <si>
    <t xml:space="preserve">Кабардино-Балкарская Респ </t>
  </si>
  <si>
    <t xml:space="preserve">Карачаево-Черкесская респ </t>
  </si>
  <si>
    <t xml:space="preserve">Респ Северная Осетия - Алания </t>
  </si>
  <si>
    <t>НП от 23.09.22</t>
  </si>
  <si>
    <t>Числ. насел. на 01.01.2022</t>
  </si>
  <si>
    <t>Ввод по Нацпроекту (ФП "Жильё") в 2023 году</t>
  </si>
  <si>
    <t xml:space="preserve"> % к 2022</t>
  </si>
  <si>
    <t>Жилищное строительство за январь-октябрь 2023 года</t>
  </si>
  <si>
    <t>Еврейская А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</si>
</sst>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#,##0.000"/>
    <numFmt numFmtId="166" formatCode="#,##0.0"/>
    <numFmt numFmtId="167" formatCode="0.0%"/>
    <numFmt numFmtId="168" formatCode="0.000"/>
  </numFmts>
  <fonts count="2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rgb="FF000099"/>
      <name val="Arial"/>
      <family val="2"/>
      <charset val="204"/>
    </font>
    <font>
      <sz val="14"/>
      <color rgb="FF000099"/>
      <name val="Arial"/>
      <family val="2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4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rgb="FF003300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.5"/>
      <color rgb="FF000000"/>
      <name val="Times New Roman"/>
      <family val="1"/>
      <charset val="204"/>
    </font>
    <font>
      <sz val="10"/>
      <color theme="1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rgb="FF000099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2" fillId="0" borderId="0"/>
    <xf numFmtId="9" fontId="13" fillId="0" borderId="0" applyFont="0" applyFill="0" applyBorder="0" applyAlignment="0" applyProtection="0"/>
    <xf numFmtId="0" fontId="20" fillId="0" borderId="0"/>
    <xf numFmtId="0" fontId="21" fillId="0" borderId="0"/>
  </cellStyleXfs>
  <cellXfs count="136">
    <xf numFmtId="0" fontId="0" fillId="0" borderId="0" xfId="0"/>
    <xf numFmtId="0" fontId="2" fillId="0" borderId="0" xfId="0" applyFont="1"/>
    <xf numFmtId="0" fontId="4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wrapText="1"/>
    </xf>
    <xf numFmtId="165" fontId="8" fillId="0" borderId="0" xfId="0" applyNumberFormat="1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166" fontId="2" fillId="0" borderId="0" xfId="0" applyNumberFormat="1" applyFont="1" applyAlignment="1">
      <alignment horizontal="right" vertical="center" wrapText="1"/>
    </xf>
    <xf numFmtId="0" fontId="14" fillId="0" borderId="1" xfId="0" applyFont="1" applyBorder="1" applyAlignment="1">
      <alignment wrapText="1"/>
    </xf>
    <xf numFmtId="166" fontId="3" fillId="0" borderId="6" xfId="0" applyNumberFormat="1" applyFont="1" applyBorder="1" applyAlignment="1">
      <alignment horizontal="right" vertical="center" wrapText="1"/>
    </xf>
    <xf numFmtId="166" fontId="3" fillId="0" borderId="11" xfId="0" applyNumberFormat="1" applyFont="1" applyBorder="1" applyAlignment="1">
      <alignment horizontal="right" vertical="center" wrapText="1"/>
    </xf>
    <xf numFmtId="165" fontId="3" fillId="0" borderId="11" xfId="0" applyNumberFormat="1" applyFont="1" applyBorder="1" applyAlignment="1">
      <alignment vertical="center" wrapText="1"/>
    </xf>
    <xf numFmtId="167" fontId="3" fillId="0" borderId="11" xfId="3" applyNumberFormat="1" applyFont="1" applyBorder="1" applyAlignment="1">
      <alignment horizontal="right" vertical="center" wrapText="1"/>
    </xf>
    <xf numFmtId="166" fontId="3" fillId="0" borderId="13" xfId="0" applyNumberFormat="1" applyFont="1" applyBorder="1" applyAlignment="1">
      <alignment horizontal="right" vertical="center" wrapText="1"/>
    </xf>
    <xf numFmtId="166" fontId="3" fillId="0" borderId="14" xfId="0" applyNumberFormat="1" applyFont="1" applyBorder="1" applyAlignment="1">
      <alignment horizontal="right" vertical="center" wrapText="1"/>
    </xf>
    <xf numFmtId="165" fontId="3" fillId="0" borderId="14" xfId="0" applyNumberFormat="1" applyFont="1" applyBorder="1" applyAlignment="1">
      <alignment vertical="center" wrapText="1"/>
    </xf>
    <xf numFmtId="167" fontId="3" fillId="0" borderId="14" xfId="3" applyNumberFormat="1" applyFont="1" applyBorder="1" applyAlignment="1">
      <alignment horizontal="righ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15" xfId="0" applyNumberFormat="1" applyFont="1" applyBorder="1" applyAlignment="1">
      <alignment horizontal="center" vertical="center" wrapText="1"/>
    </xf>
    <xf numFmtId="164" fontId="10" fillId="0" borderId="16" xfId="0" applyNumberFormat="1" applyFont="1" applyBorder="1" applyAlignment="1">
      <alignment horizontal="center" vertical="center" wrapText="1"/>
    </xf>
    <xf numFmtId="3" fontId="6" fillId="0" borderId="0" xfId="1" applyNumberFormat="1" applyFont="1"/>
    <xf numFmtId="166" fontId="2" fillId="2" borderId="17" xfId="0" applyNumberFormat="1" applyFont="1" applyFill="1" applyBorder="1" applyAlignment="1">
      <alignment horizontal="right" vertical="center" wrapText="1"/>
    </xf>
    <xf numFmtId="168" fontId="0" fillId="0" borderId="0" xfId="0" applyNumberFormat="1"/>
    <xf numFmtId="168" fontId="2" fillId="0" borderId="0" xfId="0" applyNumberFormat="1" applyFont="1"/>
    <xf numFmtId="165" fontId="2" fillId="0" borderId="5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horizontal="right" vertical="center" wrapText="1"/>
    </xf>
    <xf numFmtId="167" fontId="2" fillId="0" borderId="5" xfId="3" applyNumberFormat="1" applyFont="1" applyBorder="1" applyAlignment="1">
      <alignment horizontal="right" vertical="center" wrapText="1"/>
    </xf>
    <xf numFmtId="165" fontId="2" fillId="0" borderId="10" xfId="0" applyNumberFormat="1" applyFont="1" applyBorder="1" applyAlignment="1">
      <alignment vertical="center" wrapText="1"/>
    </xf>
    <xf numFmtId="167" fontId="2" fillId="0" borderId="10" xfId="3" applyNumberFormat="1" applyFont="1" applyBorder="1" applyAlignment="1">
      <alignment horizontal="right" vertical="center" wrapText="1"/>
    </xf>
    <xf numFmtId="166" fontId="2" fillId="0" borderId="8" xfId="0" applyNumberFormat="1" applyFont="1" applyBorder="1" applyAlignment="1">
      <alignment horizontal="right" vertical="center" wrapText="1"/>
    </xf>
    <xf numFmtId="165" fontId="2" fillId="0" borderId="9" xfId="0" applyNumberFormat="1" applyFont="1" applyBorder="1" applyAlignment="1">
      <alignment vertical="center" wrapText="1"/>
    </xf>
    <xf numFmtId="167" fontId="2" fillId="0" borderId="9" xfId="3" applyNumberFormat="1" applyFont="1" applyBorder="1" applyAlignment="1">
      <alignment horizontal="right" vertical="center" wrapText="1"/>
    </xf>
    <xf numFmtId="164" fontId="6" fillId="2" borderId="28" xfId="0" applyNumberFormat="1" applyFont="1" applyFill="1" applyBorder="1" applyAlignment="1">
      <alignment vertical="center" wrapText="1"/>
    </xf>
    <xf numFmtId="164" fontId="6" fillId="2" borderId="31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166" fontId="2" fillId="2" borderId="30" xfId="0" applyNumberFormat="1" applyFont="1" applyFill="1" applyBorder="1" applyAlignment="1">
      <alignment horizontal="right" vertical="center" wrapText="1"/>
    </xf>
    <xf numFmtId="3" fontId="17" fillId="2" borderId="20" xfId="0" applyNumberFormat="1" applyFont="1" applyFill="1" applyBorder="1" applyAlignment="1">
      <alignment horizontal="right" vertical="center" wrapText="1"/>
    </xf>
    <xf numFmtId="3" fontId="18" fillId="2" borderId="19" xfId="0" applyNumberFormat="1" applyFont="1" applyFill="1" applyBorder="1" applyAlignment="1">
      <alignment horizontal="right" vertical="center" wrapText="1"/>
    </xf>
    <xf numFmtId="3" fontId="18" fillId="2" borderId="21" xfId="0" applyNumberFormat="1" applyFont="1" applyFill="1" applyBorder="1" applyAlignment="1">
      <alignment horizontal="right" vertical="center" wrapText="1"/>
    </xf>
    <xf numFmtId="166" fontId="15" fillId="2" borderId="26" xfId="0" applyNumberFormat="1" applyFont="1" applyFill="1" applyBorder="1" applyAlignment="1">
      <alignment horizontal="right" vertical="center" wrapText="1"/>
    </xf>
    <xf numFmtId="166" fontId="15" fillId="2" borderId="29" xfId="0" applyNumberFormat="1" applyFont="1" applyFill="1" applyBorder="1" applyAlignment="1">
      <alignment horizontal="right" vertical="center" wrapText="1"/>
    </xf>
    <xf numFmtId="166" fontId="2" fillId="2" borderId="32" xfId="0" applyNumberFormat="1" applyFont="1" applyFill="1" applyBorder="1" applyAlignment="1">
      <alignment horizontal="right" vertical="center" wrapText="1"/>
    </xf>
    <xf numFmtId="166" fontId="15" fillId="2" borderId="3" xfId="0" applyNumberFormat="1" applyFont="1" applyFill="1" applyBorder="1" applyAlignment="1">
      <alignment horizontal="righ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166" fontId="2" fillId="2" borderId="4" xfId="0" applyNumberFormat="1" applyFont="1" applyFill="1" applyBorder="1" applyAlignment="1">
      <alignment horizontal="right" vertical="center" wrapText="1"/>
    </xf>
    <xf numFmtId="166" fontId="15" fillId="2" borderId="33" xfId="0" applyNumberFormat="1" applyFont="1" applyFill="1" applyBorder="1" applyAlignment="1">
      <alignment horizontal="right" vertical="center" wrapText="1"/>
    </xf>
    <xf numFmtId="166" fontId="2" fillId="2" borderId="34" xfId="0" applyNumberFormat="1" applyFont="1" applyFill="1" applyBorder="1" applyAlignment="1">
      <alignment horizontal="right" vertical="center" wrapText="1"/>
    </xf>
    <xf numFmtId="3" fontId="1" fillId="2" borderId="27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/>
    </xf>
    <xf numFmtId="3" fontId="8" fillId="2" borderId="7" xfId="0" applyNumberFormat="1" applyFont="1" applyFill="1" applyBorder="1" applyAlignment="1">
      <alignment horizontal="right" vertical="center"/>
    </xf>
    <xf numFmtId="3" fontId="8" fillId="2" borderId="8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 vertical="center"/>
    </xf>
    <xf numFmtId="3" fontId="8" fillId="2" borderId="12" xfId="0" applyNumberFormat="1" applyFont="1" applyFill="1" applyBorder="1" applyAlignment="1">
      <alignment horizontal="right" vertical="center"/>
    </xf>
    <xf numFmtId="3" fontId="1" fillId="2" borderId="3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35" xfId="0" applyNumberFormat="1" applyFont="1" applyFill="1" applyBorder="1"/>
    <xf numFmtId="3" fontId="2" fillId="2" borderId="7" xfId="0" applyNumberFormat="1" applyFont="1" applyFill="1" applyBorder="1"/>
    <xf numFmtId="3" fontId="2" fillId="2" borderId="12" xfId="0" applyNumberFormat="1" applyFont="1" applyFill="1" applyBorder="1"/>
    <xf numFmtId="3" fontId="1" fillId="2" borderId="6" xfId="0" applyNumberFormat="1" applyFont="1" applyFill="1" applyBorder="1"/>
    <xf numFmtId="3" fontId="2" fillId="2" borderId="8" xfId="0" applyNumberFormat="1" applyFont="1" applyFill="1" applyBorder="1"/>
    <xf numFmtId="167" fontId="3" fillId="0" borderId="20" xfId="3" applyNumberFormat="1" applyFont="1" applyBorder="1" applyAlignment="1">
      <alignment horizontal="right" vertical="center" wrapText="1"/>
    </xf>
    <xf numFmtId="167" fontId="2" fillId="0" borderId="19" xfId="3" applyNumberFormat="1" applyFont="1" applyBorder="1" applyAlignment="1">
      <alignment horizontal="right" vertical="center" wrapText="1"/>
    </xf>
    <xf numFmtId="167" fontId="2" fillId="0" borderId="21" xfId="3" applyNumberFormat="1" applyFont="1" applyBorder="1" applyAlignment="1">
      <alignment horizontal="right" vertical="center" wrapText="1"/>
    </xf>
    <xf numFmtId="164" fontId="22" fillId="0" borderId="0" xfId="0" applyNumberFormat="1" applyFont="1" applyAlignment="1">
      <alignment horizontal="right" wrapText="1" indent="1"/>
    </xf>
    <xf numFmtId="164" fontId="22" fillId="0" borderId="0" xfId="0" applyNumberFormat="1" applyFont="1" applyAlignment="1">
      <alignment horizontal="right" wrapText="1" indent="2"/>
    </xf>
    <xf numFmtId="166" fontId="22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1"/>
    </xf>
    <xf numFmtId="164" fontId="6" fillId="0" borderId="0" xfId="0" applyNumberFormat="1" applyFont="1" applyAlignment="1">
      <alignment horizontal="right" wrapText="1" indent="2"/>
    </xf>
    <xf numFmtId="166" fontId="6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1"/>
    </xf>
    <xf numFmtId="164" fontId="7" fillId="0" borderId="0" xfId="0" applyNumberFormat="1" applyFont="1" applyAlignment="1">
      <alignment horizontal="right" wrapText="1" indent="2"/>
    </xf>
    <xf numFmtId="166" fontId="7" fillId="0" borderId="0" xfId="0" applyNumberFormat="1" applyFont="1" applyAlignment="1">
      <alignment horizontal="right" wrapText="1" indent="1"/>
    </xf>
    <xf numFmtId="164" fontId="6" fillId="2" borderId="20" xfId="0" applyNumberFormat="1" applyFont="1" applyFill="1" applyBorder="1" applyAlignment="1">
      <alignment horizontal="center" vertical="center" wrapText="1"/>
    </xf>
    <xf numFmtId="166" fontId="3" fillId="2" borderId="15" xfId="0" applyNumberFormat="1" applyFont="1" applyFill="1" applyBorder="1" applyAlignment="1">
      <alignment vertical="center"/>
    </xf>
    <xf numFmtId="166" fontId="15" fillId="2" borderId="17" xfId="0" applyNumberFormat="1" applyFont="1" applyFill="1" applyBorder="1" applyAlignment="1">
      <alignment horizontal="right" vertical="center" wrapText="1"/>
    </xf>
    <xf numFmtId="164" fontId="6" fillId="2" borderId="38" xfId="0" applyNumberFormat="1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vertical="center" wrapText="1"/>
    </xf>
    <xf numFmtId="0" fontId="19" fillId="2" borderId="23" xfId="0" applyFont="1" applyFill="1" applyBorder="1" applyAlignment="1">
      <alignment vertical="center" wrapText="1"/>
    </xf>
    <xf numFmtId="0" fontId="19" fillId="2" borderId="24" xfId="0" applyFont="1" applyFill="1" applyBorder="1" applyAlignment="1">
      <alignment vertical="center" wrapText="1"/>
    </xf>
    <xf numFmtId="0" fontId="19" fillId="2" borderId="25" xfId="0" applyFont="1" applyFill="1" applyBorder="1" applyAlignment="1">
      <alignment vertical="center" wrapText="1"/>
    </xf>
    <xf numFmtId="0" fontId="19" fillId="2" borderId="36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vertical="center" wrapText="1"/>
    </xf>
    <xf numFmtId="164" fontId="6" fillId="2" borderId="15" xfId="0" applyNumberFormat="1" applyFont="1" applyFill="1" applyBorder="1" applyAlignment="1">
      <alignment vertical="center" wrapText="1"/>
    </xf>
    <xf numFmtId="168" fontId="23" fillId="0" borderId="41" xfId="0" applyNumberFormat="1" applyFont="1" applyBorder="1" applyAlignment="1">
      <alignment vertical="center" wrapText="1"/>
    </xf>
    <xf numFmtId="168" fontId="24" fillId="0" borderId="42" xfId="0" applyNumberFormat="1" applyFont="1" applyBorder="1" applyAlignment="1">
      <alignment vertical="center" wrapText="1"/>
    </xf>
    <xf numFmtId="168" fontId="24" fillId="0" borderId="43" xfId="0" applyNumberFormat="1" applyFont="1" applyBorder="1" applyAlignment="1">
      <alignment vertical="center" wrapText="1"/>
    </xf>
    <xf numFmtId="167" fontId="3" fillId="0" borderId="18" xfId="3" applyNumberFormat="1" applyFont="1" applyBorder="1" applyAlignment="1">
      <alignment horizontal="right" vertical="center" wrapText="1"/>
    </xf>
    <xf numFmtId="168" fontId="23" fillId="0" borderId="44" xfId="0" applyNumberFormat="1" applyFont="1" applyBorder="1" applyAlignment="1">
      <alignment vertical="center" wrapText="1"/>
    </xf>
    <xf numFmtId="0" fontId="19" fillId="2" borderId="45" xfId="0" applyFont="1" applyFill="1" applyBorder="1" applyAlignment="1">
      <alignment vertical="center" wrapText="1"/>
    </xf>
    <xf numFmtId="0" fontId="19" fillId="2" borderId="46" xfId="0" applyFont="1" applyFill="1" applyBorder="1" applyAlignment="1">
      <alignment vertical="center" wrapText="1"/>
    </xf>
    <xf numFmtId="0" fontId="19" fillId="2" borderId="47" xfId="0" applyFont="1" applyFill="1" applyBorder="1" applyAlignment="1">
      <alignment vertical="center" wrapText="1"/>
    </xf>
    <xf numFmtId="166" fontId="15" fillId="2" borderId="44" xfId="0" applyNumberFormat="1" applyFont="1" applyFill="1" applyBorder="1" applyAlignment="1">
      <alignment horizontal="right" vertical="center" wrapText="1"/>
    </xf>
    <xf numFmtId="166" fontId="2" fillId="2" borderId="42" xfId="0" applyNumberFormat="1" applyFont="1" applyFill="1" applyBorder="1" applyAlignment="1">
      <alignment horizontal="right" vertical="center" wrapText="1"/>
    </xf>
    <xf numFmtId="166" fontId="2" fillId="2" borderId="43" xfId="0" applyNumberFormat="1" applyFont="1" applyFill="1" applyBorder="1" applyAlignment="1">
      <alignment horizontal="right" vertical="center" wrapText="1"/>
    </xf>
    <xf numFmtId="168" fontId="23" fillId="0" borderId="48" xfId="0" applyNumberFormat="1" applyFont="1" applyBorder="1" applyAlignment="1">
      <alignment vertical="center" wrapText="1"/>
    </xf>
    <xf numFmtId="0" fontId="25" fillId="2" borderId="31" xfId="0" applyFont="1" applyFill="1" applyBorder="1"/>
    <xf numFmtId="0" fontId="2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6" fillId="0" borderId="0" xfId="0" applyFont="1"/>
    <xf numFmtId="0" fontId="6" fillId="0" borderId="37" xfId="0" applyFont="1" applyBorder="1"/>
    <xf numFmtId="164" fontId="25" fillId="0" borderId="0" xfId="0" applyNumberFormat="1" applyFont="1" applyAlignment="1">
      <alignment horizontal="right" wrapText="1"/>
    </xf>
    <xf numFmtId="0" fontId="25" fillId="0" borderId="0" xfId="0" applyFont="1"/>
    <xf numFmtId="164" fontId="7" fillId="0" borderId="0" xfId="0" applyNumberFormat="1" applyFont="1" applyAlignment="1">
      <alignment horizontal="right" wrapText="1"/>
    </xf>
    <xf numFmtId="0" fontId="28" fillId="0" borderId="0" xfId="0" applyFont="1"/>
    <xf numFmtId="166" fontId="2" fillId="0" borderId="5" xfId="0" applyNumberFormat="1" applyFont="1" applyBorder="1" applyAlignment="1">
      <alignment horizontal="right" vertical="center" wrapText="1"/>
    </xf>
    <xf numFmtId="166" fontId="2" fillId="0" borderId="10" xfId="0" applyNumberFormat="1" applyFont="1" applyBorder="1" applyAlignment="1">
      <alignment horizontal="right" vertical="center" wrapText="1"/>
    </xf>
    <xf numFmtId="166" fontId="11" fillId="0" borderId="7" xfId="0" applyNumberFormat="1" applyFont="1" applyBorder="1" applyAlignment="1">
      <alignment horizontal="right" vertical="center" wrapText="1"/>
    </xf>
    <xf numFmtId="165" fontId="11" fillId="0" borderId="5" xfId="0" applyNumberFormat="1" applyFont="1" applyBorder="1" applyAlignment="1">
      <alignment vertical="center" wrapText="1"/>
    </xf>
    <xf numFmtId="166" fontId="2" fillId="3" borderId="5" xfId="0" applyNumberFormat="1" applyFont="1" applyFill="1" applyBorder="1" applyAlignment="1">
      <alignment horizontal="righ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1" fillId="0" borderId="8" xfId="0" applyNumberFormat="1" applyFont="1" applyBorder="1" applyAlignment="1">
      <alignment horizontal="right" vertical="center" wrapText="1"/>
    </xf>
    <xf numFmtId="167" fontId="11" fillId="0" borderId="5" xfId="3" applyNumberFormat="1" applyFont="1" applyBorder="1" applyAlignment="1">
      <alignment horizontal="right" vertical="center" wrapText="1"/>
    </xf>
    <xf numFmtId="167" fontId="11" fillId="0" borderId="19" xfId="3" applyNumberFormat="1" applyFont="1" applyBorder="1" applyAlignment="1">
      <alignment horizontal="right" vertical="center" wrapText="1"/>
    </xf>
    <xf numFmtId="167" fontId="11" fillId="0" borderId="21" xfId="3" applyNumberFormat="1" applyFont="1" applyBorder="1" applyAlignment="1">
      <alignment horizontal="right" vertical="center" wrapText="1"/>
    </xf>
    <xf numFmtId="166" fontId="22" fillId="0" borderId="0" xfId="4" applyNumberFormat="1" applyFont="1" applyAlignment="1">
      <alignment horizontal="right"/>
    </xf>
    <xf numFmtId="166" fontId="6" fillId="0" borderId="0" xfId="4" applyNumberFormat="1" applyFont="1" applyAlignment="1">
      <alignment horizontal="right"/>
    </xf>
    <xf numFmtId="166" fontId="22" fillId="0" borderId="9" xfId="4" applyNumberFormat="1" applyFont="1" applyBorder="1" applyAlignment="1">
      <alignment horizontal="right"/>
    </xf>
    <xf numFmtId="166" fontId="22" fillId="0" borderId="49" xfId="4" applyNumberFormat="1" applyFont="1" applyBorder="1" applyAlignment="1">
      <alignment horizontal="right"/>
    </xf>
    <xf numFmtId="166" fontId="6" fillId="0" borderId="49" xfId="4" applyNumberFormat="1" applyFont="1" applyBorder="1" applyAlignment="1">
      <alignment horizontal="right"/>
    </xf>
    <xf numFmtId="166" fontId="6" fillId="0" borderId="50" xfId="4" applyNumberFormat="1" applyFont="1" applyBorder="1" applyAlignment="1">
      <alignment horizontal="right"/>
    </xf>
    <xf numFmtId="166" fontId="6" fillId="0" borderId="37" xfId="4" applyNumberFormat="1" applyFont="1" applyBorder="1" applyAlignment="1">
      <alignment horizontal="right"/>
    </xf>
    <xf numFmtId="164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</cellXfs>
  <cellStyles count="6">
    <cellStyle name="Normal" xfId="4" xr:uid="{0F2C3097-DC07-4CA6-958B-98A74B0EEA12}"/>
    <cellStyle name="Обычный" xfId="0" builtinId="0"/>
    <cellStyle name="Обычный 2" xfId="1" xr:uid="{00000000-0005-0000-0000-000001000000}"/>
    <cellStyle name="Обычный 3" xfId="2" xr:uid="{137E1B4D-9E0B-4B6D-8AA2-C2C9AEF54728}"/>
    <cellStyle name="Обычный 4" xfId="5" xr:uid="{ABBC2249-4140-4DC1-BE83-16745AF39A33}"/>
    <cellStyle name="Процентный" xfId="3" builtinId="5"/>
  </cellStyles>
  <dxfs count="0"/>
  <tableStyles count="0" defaultTableStyle="TableStyleMedium2" defaultPivotStyle="PivotStyleLight16"/>
  <colors>
    <mruColors>
      <color rgb="FF006600"/>
      <color rgb="FF000099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8"/>
  <sheetViews>
    <sheetView tabSelected="1" zoomScale="59" zoomScaleNormal="59" zoomScalePageLayoutView="75" workbookViewId="0">
      <selection activeCell="V35" sqref="V35"/>
    </sheetView>
  </sheetViews>
  <sheetFormatPr defaultRowHeight="15.75" x14ac:dyDescent="0.25"/>
  <cols>
    <col min="1" max="1" width="37.140625" customWidth="1"/>
    <col min="2" max="2" width="11.42578125" style="5" customWidth="1"/>
    <col min="3" max="3" width="8.85546875" style="5" customWidth="1"/>
    <col min="4" max="4" width="8.5703125" style="6" customWidth="1"/>
    <col min="5" max="5" width="10" customWidth="1"/>
    <col min="6" max="6" width="11" customWidth="1"/>
    <col min="7" max="7" width="48.7109375" style="111" hidden="1" customWidth="1"/>
    <col min="8" max="8" width="13.5703125" style="113" hidden="1" customWidth="1"/>
    <col min="9" max="9" width="10.5703125" style="113" hidden="1" customWidth="1"/>
    <col min="10" max="10" width="12" style="113" hidden="1" customWidth="1"/>
    <col min="11" max="11" width="13.140625" hidden="1" customWidth="1"/>
    <col min="12" max="12" width="17.42578125" hidden="1" customWidth="1"/>
    <col min="13" max="13" width="14.140625" hidden="1" customWidth="1"/>
    <col min="14" max="14" width="33.28515625" hidden="1" customWidth="1"/>
    <col min="15" max="15" width="11.42578125" style="30" hidden="1" customWidth="1"/>
  </cols>
  <sheetData>
    <row r="1" spans="1:15" ht="18" customHeight="1" x14ac:dyDescent="0.25">
      <c r="A1" s="132" t="s">
        <v>279</v>
      </c>
      <c r="B1" s="132"/>
      <c r="C1" s="132"/>
      <c r="D1" s="132"/>
      <c r="E1" s="132"/>
      <c r="F1" s="132"/>
      <c r="G1" s="134" t="s">
        <v>183</v>
      </c>
      <c r="H1" s="135"/>
      <c r="I1" s="135"/>
      <c r="J1" s="135"/>
      <c r="K1" s="135"/>
      <c r="L1" s="135"/>
      <c r="M1" s="135"/>
      <c r="N1" s="135"/>
      <c r="O1" s="135"/>
    </row>
    <row r="2" spans="1:15" s="1" customFormat="1" ht="18" customHeight="1" thickBot="1" x14ac:dyDescent="0.3">
      <c r="E2"/>
      <c r="F2"/>
      <c r="G2" s="133" t="s">
        <v>96</v>
      </c>
      <c r="H2" s="133"/>
      <c r="I2" s="133"/>
      <c r="J2" s="133"/>
      <c r="K2" s="131" t="s">
        <v>276</v>
      </c>
      <c r="L2" s="131"/>
      <c r="M2" s="131" t="s">
        <v>277</v>
      </c>
      <c r="N2" s="131"/>
      <c r="O2" s="131"/>
    </row>
    <row r="3" spans="1:15" s="3" customFormat="1" ht="51" customHeight="1" thickBot="1" x14ac:dyDescent="0.3">
      <c r="A3" s="25" t="s">
        <v>94</v>
      </c>
      <c r="B3" s="25" t="s">
        <v>92</v>
      </c>
      <c r="C3" s="26" t="s">
        <v>278</v>
      </c>
      <c r="D3" s="27" t="s">
        <v>22</v>
      </c>
      <c r="E3" s="26" t="s">
        <v>181</v>
      </c>
      <c r="F3" s="26" t="s">
        <v>179</v>
      </c>
      <c r="G3" s="103"/>
      <c r="H3" s="42" t="s">
        <v>92</v>
      </c>
      <c r="I3" s="42" t="s">
        <v>278</v>
      </c>
      <c r="J3" s="80" t="s">
        <v>182</v>
      </c>
      <c r="K3" s="41" t="s">
        <v>184</v>
      </c>
      <c r="L3" s="42" t="s">
        <v>185</v>
      </c>
      <c r="M3" s="40" t="s">
        <v>92</v>
      </c>
      <c r="N3" s="83" t="s">
        <v>275</v>
      </c>
      <c r="O3" s="90" t="s">
        <v>271</v>
      </c>
    </row>
    <row r="4" spans="1:15" s="4" customFormat="1" ht="31.5" customHeight="1" thickBot="1" x14ac:dyDescent="0.3">
      <c r="A4" s="8" t="s">
        <v>93</v>
      </c>
      <c r="B4" s="21">
        <f>H4</f>
        <v>86198.293999999994</v>
      </c>
      <c r="C4" s="22">
        <f>I4</f>
        <v>98.159159344677846</v>
      </c>
      <c r="D4" s="23">
        <f t="shared" ref="D4:D35" si="0">B4/K4</f>
        <v>0.59219379965492136</v>
      </c>
      <c r="E4" s="24">
        <f t="shared" ref="E4:E66" si="1">J4/B4</f>
        <v>0.58158055889133964</v>
      </c>
      <c r="F4" s="94">
        <f>B4/M4</f>
        <v>1.0141095071706725</v>
      </c>
      <c r="G4" s="104" t="s">
        <v>93</v>
      </c>
      <c r="H4" s="126">
        <v>86198.293999999994</v>
      </c>
      <c r="I4" s="126">
        <v>98.159159344677846</v>
      </c>
      <c r="J4" s="124">
        <v>50131.252</v>
      </c>
      <c r="K4" s="55">
        <f>L4/1000</f>
        <v>145557.576</v>
      </c>
      <c r="L4" s="44">
        <v>145557576</v>
      </c>
      <c r="M4" s="81">
        <f>M5+M24+M37+M46+M54+M75+M83+M94</f>
        <v>84999</v>
      </c>
      <c r="N4" s="84" t="s">
        <v>186</v>
      </c>
      <c r="O4" s="102">
        <v>85</v>
      </c>
    </row>
    <row r="5" spans="1:15" s="2" customFormat="1" ht="20.100000000000001" customHeight="1" x14ac:dyDescent="0.25">
      <c r="A5" s="9" t="s">
        <v>11</v>
      </c>
      <c r="B5" s="17">
        <f t="shared" ref="B5:B68" si="2">H5</f>
        <v>25161.648000000001</v>
      </c>
      <c r="C5" s="18">
        <f t="shared" ref="C5:C68" si="3">I5</f>
        <v>88.827157979061752</v>
      </c>
      <c r="D5" s="19">
        <f t="shared" si="0"/>
        <v>0.64344800073649</v>
      </c>
      <c r="E5" s="20">
        <f t="shared" si="1"/>
        <v>0.5661362880523565</v>
      </c>
      <c r="F5" s="68">
        <f>B5/M5</f>
        <v>1.0330780095253738</v>
      </c>
      <c r="G5" s="104" t="s">
        <v>144</v>
      </c>
      <c r="H5" s="127">
        <v>25161.648000000001</v>
      </c>
      <c r="I5" s="127">
        <v>88.827157979061752</v>
      </c>
      <c r="J5" s="124">
        <v>14244.922</v>
      </c>
      <c r="K5" s="56">
        <f t="shared" ref="K5:K68" si="4">L5/1000</f>
        <v>39104.400000000001</v>
      </c>
      <c r="L5" s="44">
        <v>39104400</v>
      </c>
      <c r="M5" s="82">
        <f>SUM(M6:M23)</f>
        <v>24356</v>
      </c>
      <c r="N5" s="85" t="s">
        <v>11</v>
      </c>
      <c r="O5" s="91">
        <f t="shared" ref="O5" si="5">SUM(O6:O23)</f>
        <v>24.355999999999998</v>
      </c>
    </row>
    <row r="6" spans="1:15" s="1" customFormat="1" ht="20.100000000000001" customHeight="1" x14ac:dyDescent="0.25">
      <c r="A6" s="7" t="s">
        <v>41</v>
      </c>
      <c r="B6" s="33">
        <f t="shared" si="2"/>
        <v>765.71900000000005</v>
      </c>
      <c r="C6" s="114">
        <f t="shared" si="3"/>
        <v>105.47878216837066</v>
      </c>
      <c r="D6" s="32">
        <f t="shared" si="0"/>
        <v>0.49984365993718988</v>
      </c>
      <c r="E6" s="34">
        <f t="shared" si="1"/>
        <v>0.74441276760796049</v>
      </c>
      <c r="F6" s="69">
        <f>B6/M6</f>
        <v>0.63809916666666666</v>
      </c>
      <c r="G6" s="105" t="s">
        <v>145</v>
      </c>
      <c r="H6" s="128">
        <v>765.71900000000005</v>
      </c>
      <c r="I6" s="128">
        <v>105.47878216837066</v>
      </c>
      <c r="J6" s="125">
        <v>570.01099999999997</v>
      </c>
      <c r="K6" s="57">
        <f t="shared" si="4"/>
        <v>1531.9169999999999</v>
      </c>
      <c r="L6" s="45">
        <v>1531917</v>
      </c>
      <c r="M6" s="29">
        <f>O6*1000</f>
        <v>1200</v>
      </c>
      <c r="N6" s="86" t="s">
        <v>187</v>
      </c>
      <c r="O6" s="92">
        <v>1.2</v>
      </c>
    </row>
    <row r="7" spans="1:15" s="1" customFormat="1" ht="20.100000000000001" customHeight="1" x14ac:dyDescent="0.25">
      <c r="A7" s="7" t="s">
        <v>42</v>
      </c>
      <c r="B7" s="33">
        <f t="shared" si="2"/>
        <v>504.09199999999998</v>
      </c>
      <c r="C7" s="114">
        <f t="shared" si="3"/>
        <v>108.5506821940463</v>
      </c>
      <c r="D7" s="32">
        <f t="shared" si="0"/>
        <v>0.43130091352369282</v>
      </c>
      <c r="E7" s="34">
        <f t="shared" si="1"/>
        <v>0.45590090697729779</v>
      </c>
      <c r="F7" s="122">
        <f t="shared" ref="F7:F68" si="6">B7/M7</f>
        <v>1.1202044444444443</v>
      </c>
      <c r="G7" s="105" t="s">
        <v>146</v>
      </c>
      <c r="H7" s="128">
        <v>504.09199999999998</v>
      </c>
      <c r="I7" s="128">
        <v>108.5506821940463</v>
      </c>
      <c r="J7" s="125">
        <v>229.816</v>
      </c>
      <c r="K7" s="57">
        <f t="shared" si="4"/>
        <v>1168.771</v>
      </c>
      <c r="L7" s="45">
        <v>1168771</v>
      </c>
      <c r="M7" s="29">
        <f t="shared" ref="M7:M68" si="7">O7*1000</f>
        <v>450</v>
      </c>
      <c r="N7" s="86" t="s">
        <v>188</v>
      </c>
      <c r="O7" s="92">
        <v>0.45</v>
      </c>
    </row>
    <row r="8" spans="1:15" s="1" customFormat="1" ht="20.100000000000001" customHeight="1" x14ac:dyDescent="0.25">
      <c r="A8" s="7" t="s">
        <v>43</v>
      </c>
      <c r="B8" s="116">
        <f t="shared" si="2"/>
        <v>1041.2090000000001</v>
      </c>
      <c r="C8" s="118">
        <f t="shared" si="3"/>
        <v>99.564052447579201</v>
      </c>
      <c r="D8" s="32">
        <f t="shared" si="0"/>
        <v>0.7866142261715442</v>
      </c>
      <c r="E8" s="34">
        <f t="shared" si="1"/>
        <v>0.71825925438600691</v>
      </c>
      <c r="F8" s="122">
        <f t="shared" si="6"/>
        <v>1.2249517647058825</v>
      </c>
      <c r="G8" s="105" t="s">
        <v>147</v>
      </c>
      <c r="H8" s="128">
        <v>1041.2090000000001</v>
      </c>
      <c r="I8" s="128">
        <v>99.564052447579201</v>
      </c>
      <c r="J8" s="125">
        <v>747.85799999999995</v>
      </c>
      <c r="K8" s="57">
        <f t="shared" si="4"/>
        <v>1323.6590000000001</v>
      </c>
      <c r="L8" s="45">
        <v>1323659</v>
      </c>
      <c r="M8" s="29">
        <f t="shared" si="7"/>
        <v>850</v>
      </c>
      <c r="N8" s="86" t="s">
        <v>189</v>
      </c>
      <c r="O8" s="92">
        <v>0.85</v>
      </c>
    </row>
    <row r="9" spans="1:15" s="1" customFormat="1" ht="20.100000000000001" customHeight="1" x14ac:dyDescent="0.25">
      <c r="A9" s="7" t="s">
        <v>44</v>
      </c>
      <c r="B9" s="116">
        <f t="shared" si="2"/>
        <v>1438.7929999999999</v>
      </c>
      <c r="C9" s="118">
        <f t="shared" si="3"/>
        <v>92.882042846795528</v>
      </c>
      <c r="D9" s="32">
        <f t="shared" si="0"/>
        <v>0.62893160663345105</v>
      </c>
      <c r="E9" s="34">
        <f t="shared" si="1"/>
        <v>0.58357178551744415</v>
      </c>
      <c r="F9" s="69">
        <f t="shared" si="6"/>
        <v>0.71939649999999999</v>
      </c>
      <c r="G9" s="105" t="s">
        <v>148</v>
      </c>
      <c r="H9" s="128">
        <v>1438.7929999999999</v>
      </c>
      <c r="I9" s="128">
        <v>92.882042846795528</v>
      </c>
      <c r="J9" s="125">
        <v>839.63900000000001</v>
      </c>
      <c r="K9" s="57">
        <f t="shared" si="4"/>
        <v>2287.6779999999999</v>
      </c>
      <c r="L9" s="45">
        <v>2287678</v>
      </c>
      <c r="M9" s="29">
        <f t="shared" si="7"/>
        <v>2000</v>
      </c>
      <c r="N9" s="86" t="s">
        <v>190</v>
      </c>
      <c r="O9" s="92">
        <v>2</v>
      </c>
    </row>
    <row r="10" spans="1:15" s="1" customFormat="1" ht="20.100000000000001" customHeight="1" x14ac:dyDescent="0.25">
      <c r="A10" s="7" t="s">
        <v>45</v>
      </c>
      <c r="B10" s="33">
        <f t="shared" si="2"/>
        <v>419.64299999999997</v>
      </c>
      <c r="C10" s="114">
        <f t="shared" si="3"/>
        <v>112.91136720147878</v>
      </c>
      <c r="D10" s="32">
        <f t="shared" si="0"/>
        <v>0.42955805912062217</v>
      </c>
      <c r="E10" s="34">
        <f t="shared" si="1"/>
        <v>0.63639569824827302</v>
      </c>
      <c r="F10" s="122">
        <f t="shared" si="6"/>
        <v>1.1921676136363635</v>
      </c>
      <c r="G10" s="105" t="s">
        <v>149</v>
      </c>
      <c r="H10" s="128">
        <v>419.64299999999997</v>
      </c>
      <c r="I10" s="128">
        <v>112.91136720147878</v>
      </c>
      <c r="J10" s="125">
        <v>267.05900000000003</v>
      </c>
      <c r="K10" s="57">
        <f t="shared" si="4"/>
        <v>976.91800000000001</v>
      </c>
      <c r="L10" s="45">
        <v>976918</v>
      </c>
      <c r="M10" s="29">
        <f t="shared" si="7"/>
        <v>352</v>
      </c>
      <c r="N10" s="86" t="s">
        <v>191</v>
      </c>
      <c r="O10" s="92">
        <v>0.35199999999999998</v>
      </c>
    </row>
    <row r="11" spans="1:15" s="1" customFormat="1" ht="20.100000000000001" customHeight="1" x14ac:dyDescent="0.25">
      <c r="A11" s="7" t="s">
        <v>46</v>
      </c>
      <c r="B11" s="33">
        <f t="shared" si="2"/>
        <v>969.048</v>
      </c>
      <c r="C11" s="114">
        <f t="shared" si="3"/>
        <v>113.89322774343913</v>
      </c>
      <c r="D11" s="32">
        <f t="shared" si="0"/>
        <v>0.9567593824912819</v>
      </c>
      <c r="E11" s="34">
        <f t="shared" si="1"/>
        <v>0.73626074250191942</v>
      </c>
      <c r="F11" s="122">
        <f t="shared" si="6"/>
        <v>1.0767199999999999</v>
      </c>
      <c r="G11" s="105" t="s">
        <v>150</v>
      </c>
      <c r="H11" s="128">
        <v>969.048</v>
      </c>
      <c r="I11" s="128">
        <v>113.89322774343913</v>
      </c>
      <c r="J11" s="125">
        <v>713.47199999999998</v>
      </c>
      <c r="K11" s="57">
        <f t="shared" si="4"/>
        <v>1012.8440000000001</v>
      </c>
      <c r="L11" s="45">
        <v>1012844</v>
      </c>
      <c r="M11" s="29">
        <f t="shared" si="7"/>
        <v>900</v>
      </c>
      <c r="N11" s="86" t="s">
        <v>192</v>
      </c>
      <c r="O11" s="92">
        <v>0.9</v>
      </c>
    </row>
    <row r="12" spans="1:15" s="1" customFormat="1" ht="20.100000000000001" customHeight="1" x14ac:dyDescent="0.25">
      <c r="A12" s="7" t="s">
        <v>47</v>
      </c>
      <c r="B12" s="33">
        <f t="shared" si="2"/>
        <v>276.60599999999999</v>
      </c>
      <c r="C12" s="118">
        <f t="shared" si="3"/>
        <v>89.222561270635893</v>
      </c>
      <c r="D12" s="32">
        <f t="shared" si="0"/>
        <v>0.44558101472995093</v>
      </c>
      <c r="E12" s="34">
        <f t="shared" si="1"/>
        <v>0.70661518549850699</v>
      </c>
      <c r="F12" s="122">
        <f t="shared" si="6"/>
        <v>1.2239203539823009</v>
      </c>
      <c r="G12" s="105" t="s">
        <v>151</v>
      </c>
      <c r="H12" s="128">
        <v>276.60599999999999</v>
      </c>
      <c r="I12" s="128">
        <v>89.222561270635893</v>
      </c>
      <c r="J12" s="125">
        <v>195.45400000000001</v>
      </c>
      <c r="K12" s="57">
        <f t="shared" si="4"/>
        <v>620.77599999999995</v>
      </c>
      <c r="L12" s="45">
        <v>620776</v>
      </c>
      <c r="M12" s="29">
        <f t="shared" si="7"/>
        <v>226</v>
      </c>
      <c r="N12" s="86" t="s">
        <v>193</v>
      </c>
      <c r="O12" s="92">
        <v>0.22600000000000001</v>
      </c>
    </row>
    <row r="13" spans="1:15" s="1" customFormat="1" ht="20.100000000000001" customHeight="1" x14ac:dyDescent="0.25">
      <c r="A13" s="7" t="s">
        <v>48</v>
      </c>
      <c r="B13" s="33">
        <f t="shared" si="2"/>
        <v>465.42700000000002</v>
      </c>
      <c r="C13" s="114">
        <f t="shared" si="3"/>
        <v>111.19188685555928</v>
      </c>
      <c r="D13" s="32">
        <f t="shared" si="0"/>
        <v>0.42952553747563638</v>
      </c>
      <c r="E13" s="34">
        <f t="shared" si="1"/>
        <v>0.73611758664624094</v>
      </c>
      <c r="F13" s="69">
        <f t="shared" si="6"/>
        <v>0.71604153846153851</v>
      </c>
      <c r="G13" s="105" t="s">
        <v>152</v>
      </c>
      <c r="H13" s="128">
        <v>465.42700000000002</v>
      </c>
      <c r="I13" s="128">
        <v>111.19188685555928</v>
      </c>
      <c r="J13" s="125">
        <v>342.60899999999998</v>
      </c>
      <c r="K13" s="57">
        <f t="shared" si="4"/>
        <v>1083.5840000000001</v>
      </c>
      <c r="L13" s="45">
        <v>1083584</v>
      </c>
      <c r="M13" s="29">
        <f t="shared" si="7"/>
        <v>650</v>
      </c>
      <c r="N13" s="86" t="s">
        <v>194</v>
      </c>
      <c r="O13" s="92">
        <v>0.65</v>
      </c>
    </row>
    <row r="14" spans="1:15" s="1" customFormat="1" ht="20.100000000000001" customHeight="1" x14ac:dyDescent="0.25">
      <c r="A14" s="7" t="s">
        <v>49</v>
      </c>
      <c r="B14" s="33">
        <f t="shared" si="2"/>
        <v>610.58500000000004</v>
      </c>
      <c r="C14" s="118">
        <f t="shared" si="3"/>
        <v>92.701230834164562</v>
      </c>
      <c r="D14" s="32">
        <f t="shared" si="0"/>
        <v>0.54825892536455711</v>
      </c>
      <c r="E14" s="34">
        <f t="shared" si="1"/>
        <v>0.78693056658778049</v>
      </c>
      <c r="F14" s="69">
        <f t="shared" si="6"/>
        <v>0.42109310344827589</v>
      </c>
      <c r="G14" s="105" t="s">
        <v>153</v>
      </c>
      <c r="H14" s="128">
        <v>610.58500000000004</v>
      </c>
      <c r="I14" s="128">
        <v>92.701230834164562</v>
      </c>
      <c r="J14" s="125">
        <v>480.488</v>
      </c>
      <c r="K14" s="57">
        <f t="shared" si="4"/>
        <v>1113.68</v>
      </c>
      <c r="L14" s="45">
        <v>1113680</v>
      </c>
      <c r="M14" s="29">
        <f t="shared" si="7"/>
        <v>1450</v>
      </c>
      <c r="N14" s="86" t="s">
        <v>195</v>
      </c>
      <c r="O14" s="92">
        <v>1.45</v>
      </c>
    </row>
    <row r="15" spans="1:15" s="1" customFormat="1" ht="20.100000000000001" customHeight="1" x14ac:dyDescent="0.25">
      <c r="A15" s="13" t="s">
        <v>50</v>
      </c>
      <c r="B15" s="116">
        <f t="shared" si="2"/>
        <v>9539.9689999999991</v>
      </c>
      <c r="C15" s="118">
        <f t="shared" si="3"/>
        <v>75.033804647832341</v>
      </c>
      <c r="D15" s="117">
        <f t="shared" si="0"/>
        <v>1.2279725592292734</v>
      </c>
      <c r="E15" s="34">
        <f t="shared" si="1"/>
        <v>0.70721131274116311</v>
      </c>
      <c r="F15" s="122">
        <f t="shared" si="6"/>
        <v>1.3436576056338028</v>
      </c>
      <c r="G15" s="105" t="s">
        <v>154</v>
      </c>
      <c r="H15" s="128">
        <v>9539.9689999999991</v>
      </c>
      <c r="I15" s="128">
        <v>75.033804647832341</v>
      </c>
      <c r="J15" s="125">
        <v>6746.7740000000003</v>
      </c>
      <c r="K15" s="57">
        <f t="shared" si="4"/>
        <v>7768.8779999999997</v>
      </c>
      <c r="L15" s="45">
        <v>7768878</v>
      </c>
      <c r="M15" s="29">
        <f t="shared" si="7"/>
        <v>7100</v>
      </c>
      <c r="N15" s="86" t="s">
        <v>196</v>
      </c>
      <c r="O15" s="92">
        <v>7.1</v>
      </c>
    </row>
    <row r="16" spans="1:15" s="1" customFormat="1" ht="20.100000000000001" customHeight="1" x14ac:dyDescent="0.25">
      <c r="A16" s="7" t="s">
        <v>51</v>
      </c>
      <c r="B16" s="33">
        <f t="shared" si="2"/>
        <v>269.88200000000001</v>
      </c>
      <c r="C16" s="118">
        <f t="shared" si="3"/>
        <v>81.660675598804204</v>
      </c>
      <c r="D16" s="32">
        <f t="shared" si="0"/>
        <v>0.37793623808630233</v>
      </c>
      <c r="E16" s="34">
        <f t="shared" si="1"/>
        <v>0.53517092655308618</v>
      </c>
      <c r="F16" s="69">
        <f t="shared" si="6"/>
        <v>0.88196732026143787</v>
      </c>
      <c r="G16" s="105" t="s">
        <v>155</v>
      </c>
      <c r="H16" s="128">
        <v>269.88200000000001</v>
      </c>
      <c r="I16" s="128">
        <v>81.660675598804204</v>
      </c>
      <c r="J16" s="125">
        <v>144.43299999999999</v>
      </c>
      <c r="K16" s="57">
        <f t="shared" si="4"/>
        <v>714.09400000000005</v>
      </c>
      <c r="L16" s="45">
        <v>714094</v>
      </c>
      <c r="M16" s="29">
        <f t="shared" si="7"/>
        <v>306</v>
      </c>
      <c r="N16" s="86" t="s">
        <v>197</v>
      </c>
      <c r="O16" s="92">
        <v>0.30599999999999999</v>
      </c>
    </row>
    <row r="17" spans="1:15" s="1" customFormat="1" ht="20.100000000000001" customHeight="1" x14ac:dyDescent="0.25">
      <c r="A17" s="7" t="s">
        <v>52</v>
      </c>
      <c r="B17" s="33">
        <f t="shared" si="2"/>
        <v>632.84</v>
      </c>
      <c r="C17" s="118">
        <f t="shared" si="3"/>
        <v>89.11733228186786</v>
      </c>
      <c r="D17" s="32">
        <f t="shared" si="0"/>
        <v>0.58318097372533984</v>
      </c>
      <c r="E17" s="34">
        <f t="shared" si="1"/>
        <v>0.57022154098982358</v>
      </c>
      <c r="F17" s="69">
        <f t="shared" si="6"/>
        <v>0.70315555555555564</v>
      </c>
      <c r="G17" s="105" t="s">
        <v>156</v>
      </c>
      <c r="H17" s="128">
        <v>632.84</v>
      </c>
      <c r="I17" s="128">
        <v>89.11733228186786</v>
      </c>
      <c r="J17" s="125">
        <v>360.85899999999998</v>
      </c>
      <c r="K17" s="57">
        <f t="shared" si="4"/>
        <v>1085.152</v>
      </c>
      <c r="L17" s="45">
        <v>1085152</v>
      </c>
      <c r="M17" s="29">
        <f t="shared" si="7"/>
        <v>900</v>
      </c>
      <c r="N17" s="86" t="s">
        <v>198</v>
      </c>
      <c r="O17" s="92">
        <v>0.9</v>
      </c>
    </row>
    <row r="18" spans="1:15" s="1" customFormat="1" ht="20.100000000000001" customHeight="1" x14ac:dyDescent="0.25">
      <c r="A18" s="7" t="s">
        <v>53</v>
      </c>
      <c r="B18" s="33">
        <f t="shared" si="2"/>
        <v>438.84699999999998</v>
      </c>
      <c r="C18" s="118">
        <f t="shared" si="3"/>
        <v>91.915140496975582</v>
      </c>
      <c r="D18" s="32">
        <f t="shared" si="0"/>
        <v>0.48232577462807297</v>
      </c>
      <c r="E18" s="34">
        <f t="shared" si="1"/>
        <v>0.67435119756999595</v>
      </c>
      <c r="F18" s="122">
        <f t="shared" si="6"/>
        <v>1.0971175</v>
      </c>
      <c r="G18" s="105" t="s">
        <v>157</v>
      </c>
      <c r="H18" s="128">
        <v>438.84699999999998</v>
      </c>
      <c r="I18" s="128">
        <v>91.915140496975582</v>
      </c>
      <c r="J18" s="125">
        <v>295.93700000000001</v>
      </c>
      <c r="K18" s="57">
        <f t="shared" si="4"/>
        <v>909.85599999999999</v>
      </c>
      <c r="L18" s="45">
        <v>909856</v>
      </c>
      <c r="M18" s="29">
        <f t="shared" si="7"/>
        <v>400</v>
      </c>
      <c r="N18" s="86" t="s">
        <v>199</v>
      </c>
      <c r="O18" s="92">
        <v>0.4</v>
      </c>
    </row>
    <row r="19" spans="1:15" s="1" customFormat="1" ht="20.100000000000001" customHeight="1" x14ac:dyDescent="0.25">
      <c r="A19" s="7" t="s">
        <v>54</v>
      </c>
      <c r="B19" s="33">
        <f t="shared" si="2"/>
        <v>372.93400000000003</v>
      </c>
      <c r="C19" s="114">
        <f t="shared" si="3"/>
        <v>106.34292394992728</v>
      </c>
      <c r="D19" s="32">
        <f t="shared" si="0"/>
        <v>0.38016318308963248</v>
      </c>
      <c r="E19" s="34">
        <f t="shared" si="1"/>
        <v>0.66645840819018909</v>
      </c>
      <c r="F19" s="69">
        <f t="shared" si="6"/>
        <v>0.49724533333333337</v>
      </c>
      <c r="G19" s="105" t="s">
        <v>158</v>
      </c>
      <c r="H19" s="128">
        <v>372.93400000000003</v>
      </c>
      <c r="I19" s="128">
        <v>106.34292394992728</v>
      </c>
      <c r="J19" s="125">
        <v>248.54499999999999</v>
      </c>
      <c r="K19" s="57">
        <f t="shared" si="4"/>
        <v>980.98400000000004</v>
      </c>
      <c r="L19" s="45">
        <v>980984</v>
      </c>
      <c r="M19" s="29">
        <f t="shared" si="7"/>
        <v>750</v>
      </c>
      <c r="N19" s="86" t="s">
        <v>200</v>
      </c>
      <c r="O19" s="92">
        <v>0.75</v>
      </c>
    </row>
    <row r="20" spans="1:15" s="1" customFormat="1" ht="20.100000000000001" customHeight="1" x14ac:dyDescent="0.25">
      <c r="A20" s="7" t="s">
        <v>55</v>
      </c>
      <c r="B20" s="33">
        <f t="shared" si="2"/>
        <v>664.20799999999997</v>
      </c>
      <c r="C20" s="118">
        <f t="shared" si="3"/>
        <v>88.178372529886957</v>
      </c>
      <c r="D20" s="32">
        <f t="shared" si="0"/>
        <v>0.53992310130955379</v>
      </c>
      <c r="E20" s="34">
        <f t="shared" si="1"/>
        <v>0.6338722207501265</v>
      </c>
      <c r="F20" s="122">
        <f t="shared" si="6"/>
        <v>1.5304331797235022</v>
      </c>
      <c r="G20" s="105" t="s">
        <v>159</v>
      </c>
      <c r="H20" s="128">
        <v>664.20799999999997</v>
      </c>
      <c r="I20" s="128">
        <v>88.178372529886957</v>
      </c>
      <c r="J20" s="125">
        <v>421.02300000000002</v>
      </c>
      <c r="K20" s="57">
        <f t="shared" si="4"/>
        <v>1230.19</v>
      </c>
      <c r="L20" s="45">
        <v>1230190</v>
      </c>
      <c r="M20" s="29">
        <f t="shared" si="7"/>
        <v>434</v>
      </c>
      <c r="N20" s="86" t="s">
        <v>201</v>
      </c>
      <c r="O20" s="92">
        <v>0.434</v>
      </c>
    </row>
    <row r="21" spans="1:15" s="1" customFormat="1" ht="20.100000000000001" customHeight="1" x14ac:dyDescent="0.25">
      <c r="A21" s="7" t="s">
        <v>56</v>
      </c>
      <c r="B21" s="33">
        <f t="shared" si="2"/>
        <v>810.41</v>
      </c>
      <c r="C21" s="114">
        <f t="shared" si="3"/>
        <v>107.13941039678375</v>
      </c>
      <c r="D21" s="32">
        <f t="shared" si="0"/>
        <v>0.5657035956358154</v>
      </c>
      <c r="E21" s="34">
        <f t="shared" si="1"/>
        <v>0.60831431004059677</v>
      </c>
      <c r="F21" s="122">
        <f t="shared" si="6"/>
        <v>1.1627116212338593</v>
      </c>
      <c r="G21" s="105" t="s">
        <v>160</v>
      </c>
      <c r="H21" s="128">
        <v>810.41</v>
      </c>
      <c r="I21" s="128">
        <v>107.13941039678375</v>
      </c>
      <c r="J21" s="125">
        <v>492.98399999999998</v>
      </c>
      <c r="K21" s="57">
        <f t="shared" si="4"/>
        <v>1432.57</v>
      </c>
      <c r="L21" s="45">
        <v>1432570</v>
      </c>
      <c r="M21" s="29">
        <f t="shared" si="7"/>
        <v>697</v>
      </c>
      <c r="N21" s="86" t="s">
        <v>202</v>
      </c>
      <c r="O21" s="92">
        <v>0.69699999999999995</v>
      </c>
    </row>
    <row r="22" spans="1:15" s="1" customFormat="1" ht="20.100000000000001" customHeight="1" x14ac:dyDescent="0.25">
      <c r="A22" s="7" t="s">
        <v>57</v>
      </c>
      <c r="B22" s="33">
        <f t="shared" si="2"/>
        <v>819.03</v>
      </c>
      <c r="C22" s="114">
        <f t="shared" si="3"/>
        <v>112.31143272051111</v>
      </c>
      <c r="D22" s="32">
        <f t="shared" si="0"/>
        <v>0.66729781983292902</v>
      </c>
      <c r="E22" s="34">
        <f t="shared" si="1"/>
        <v>0.5314310831105088</v>
      </c>
      <c r="F22" s="69">
        <f t="shared" si="6"/>
        <v>0.95569428238039666</v>
      </c>
      <c r="G22" s="105" t="s">
        <v>161</v>
      </c>
      <c r="H22" s="128">
        <v>819.03</v>
      </c>
      <c r="I22" s="128">
        <v>112.31143272051111</v>
      </c>
      <c r="J22" s="125">
        <v>435.25799999999998</v>
      </c>
      <c r="K22" s="57">
        <f t="shared" si="4"/>
        <v>1227.383</v>
      </c>
      <c r="L22" s="45">
        <v>1227383</v>
      </c>
      <c r="M22" s="29">
        <f t="shared" si="7"/>
        <v>857</v>
      </c>
      <c r="N22" s="86" t="s">
        <v>203</v>
      </c>
      <c r="O22" s="92">
        <v>0.85699999999999998</v>
      </c>
    </row>
    <row r="23" spans="1:15" s="1" customFormat="1" ht="20.100000000000001" customHeight="1" thickBot="1" x14ac:dyDescent="0.3">
      <c r="A23" s="14" t="s">
        <v>0</v>
      </c>
      <c r="B23" s="116">
        <f t="shared" si="2"/>
        <v>5122.4059999999999</v>
      </c>
      <c r="C23" s="114">
        <f t="shared" si="3"/>
        <v>100.24803649193343</v>
      </c>
      <c r="D23" s="35">
        <f t="shared" si="0"/>
        <v>0.40539905690854616</v>
      </c>
      <c r="E23" s="36">
        <f t="shared" si="1"/>
        <v>0.13913442237885867</v>
      </c>
      <c r="F23" s="122">
        <f t="shared" si="6"/>
        <v>1.0596619776582541</v>
      </c>
      <c r="G23" s="105" t="s">
        <v>0</v>
      </c>
      <c r="H23" s="128">
        <v>5122.4059999999999</v>
      </c>
      <c r="I23" s="128">
        <v>100.24803649193343</v>
      </c>
      <c r="J23" s="125">
        <v>712.70299999999997</v>
      </c>
      <c r="K23" s="58">
        <f t="shared" si="4"/>
        <v>12635.466</v>
      </c>
      <c r="L23" s="45">
        <v>12635466</v>
      </c>
      <c r="M23" s="43">
        <f t="shared" si="7"/>
        <v>4834</v>
      </c>
      <c r="N23" s="87" t="s">
        <v>204</v>
      </c>
      <c r="O23" s="93">
        <v>4.8339999999999996</v>
      </c>
    </row>
    <row r="24" spans="1:15" s="1" customFormat="1" ht="20.100000000000001" customHeight="1" x14ac:dyDescent="0.25">
      <c r="A24" s="9" t="s">
        <v>12</v>
      </c>
      <c r="B24" s="17">
        <f t="shared" si="2"/>
        <v>9345.0210000000006</v>
      </c>
      <c r="C24" s="18">
        <f t="shared" si="3"/>
        <v>97.310001477609219</v>
      </c>
      <c r="D24" s="19">
        <f t="shared" si="0"/>
        <v>0.67225196853565727</v>
      </c>
      <c r="E24" s="20">
        <f t="shared" si="1"/>
        <v>0.45503685866516508</v>
      </c>
      <c r="F24" s="68">
        <f t="shared" si="6"/>
        <v>1.0559345762711865</v>
      </c>
      <c r="G24" s="104" t="s">
        <v>162</v>
      </c>
      <c r="H24" s="127">
        <v>9345.0210000000006</v>
      </c>
      <c r="I24" s="127">
        <v>97.310001477609219</v>
      </c>
      <c r="J24" s="124">
        <v>4252.3289999999997</v>
      </c>
      <c r="K24" s="59">
        <f t="shared" si="4"/>
        <v>13901.069</v>
      </c>
      <c r="L24" s="44">
        <v>13901069</v>
      </c>
      <c r="M24" s="82">
        <f t="shared" ref="M24" si="8">M25+M26+M27+M30+M31+M32+M33+M34+M35+M36</f>
        <v>8850</v>
      </c>
      <c r="N24" s="88" t="s">
        <v>12</v>
      </c>
      <c r="O24" s="91">
        <f t="shared" ref="O24" si="9">O25+O26+O27+O30+O31+O32+O33+O34+O35+O36</f>
        <v>8.85</v>
      </c>
    </row>
    <row r="25" spans="1:15" s="1" customFormat="1" ht="20.100000000000001" customHeight="1" x14ac:dyDescent="0.25">
      <c r="A25" s="7" t="s">
        <v>23</v>
      </c>
      <c r="B25" s="33">
        <f t="shared" si="2"/>
        <v>279.51400000000001</v>
      </c>
      <c r="C25" s="114">
        <f t="shared" si="3"/>
        <v>101.85702104089381</v>
      </c>
      <c r="D25" s="32">
        <f t="shared" si="0"/>
        <v>0.46348747319949524</v>
      </c>
      <c r="E25" s="34">
        <f t="shared" si="1"/>
        <v>0.59924010961883845</v>
      </c>
      <c r="F25" s="69">
        <f t="shared" si="6"/>
        <v>0.93796644295302012</v>
      </c>
      <c r="G25" s="105" t="s">
        <v>163</v>
      </c>
      <c r="H25" s="128">
        <v>279.51400000000001</v>
      </c>
      <c r="I25" s="128">
        <v>101.85702104089381</v>
      </c>
      <c r="J25" s="125">
        <v>167.49600000000001</v>
      </c>
      <c r="K25" s="57">
        <f t="shared" si="4"/>
        <v>603.06700000000001</v>
      </c>
      <c r="L25" s="45">
        <v>603067</v>
      </c>
      <c r="M25" s="29">
        <f t="shared" si="7"/>
        <v>298</v>
      </c>
      <c r="N25" s="86" t="s">
        <v>205</v>
      </c>
      <c r="O25" s="92">
        <v>0.29799999999999999</v>
      </c>
    </row>
    <row r="26" spans="1:15" s="1" customFormat="1" ht="20.100000000000001" customHeight="1" x14ac:dyDescent="0.25">
      <c r="A26" s="7" t="s">
        <v>95</v>
      </c>
      <c r="B26" s="33">
        <f t="shared" si="2"/>
        <v>176.64699999999999</v>
      </c>
      <c r="C26" s="114">
        <f t="shared" si="3"/>
        <v>103.42572425583737</v>
      </c>
      <c r="D26" s="32">
        <f t="shared" si="0"/>
        <v>0.21985321297311558</v>
      </c>
      <c r="E26" s="34">
        <f t="shared" si="1"/>
        <v>0.67127095280418014</v>
      </c>
      <c r="F26" s="69">
        <f t="shared" si="6"/>
        <v>0.74534599156118142</v>
      </c>
      <c r="G26" s="105" t="s">
        <v>164</v>
      </c>
      <c r="H26" s="128">
        <v>176.64699999999999</v>
      </c>
      <c r="I26" s="128">
        <v>103.42572425583737</v>
      </c>
      <c r="J26" s="125">
        <v>118.578</v>
      </c>
      <c r="K26" s="57">
        <f t="shared" si="4"/>
        <v>803.47699999999998</v>
      </c>
      <c r="L26" s="45">
        <v>803477</v>
      </c>
      <c r="M26" s="29">
        <f t="shared" si="7"/>
        <v>237</v>
      </c>
      <c r="N26" s="86" t="s">
        <v>206</v>
      </c>
      <c r="O26" s="92">
        <v>0.23699999999999999</v>
      </c>
    </row>
    <row r="27" spans="1:15" s="1" customFormat="1" ht="20.100000000000001" customHeight="1" x14ac:dyDescent="0.25">
      <c r="A27" s="7" t="s">
        <v>58</v>
      </c>
      <c r="B27" s="33">
        <f t="shared" si="2"/>
        <v>369.11200000000002</v>
      </c>
      <c r="C27" s="118">
        <f t="shared" si="3"/>
        <v>96.412656786279598</v>
      </c>
      <c r="D27" s="32">
        <f t="shared" si="0"/>
        <v>0.33124357232469614</v>
      </c>
      <c r="E27" s="34">
        <f t="shared" si="1"/>
        <v>0.43645560155183249</v>
      </c>
      <c r="F27" s="122">
        <f>B27/M29</f>
        <v>1.0057547683923707</v>
      </c>
      <c r="G27" s="105" t="s">
        <v>165</v>
      </c>
      <c r="H27" s="128">
        <v>369.11200000000002</v>
      </c>
      <c r="I27" s="128">
        <v>96.412656786279598</v>
      </c>
      <c r="J27" s="125">
        <v>161.101</v>
      </c>
      <c r="K27" s="57">
        <f t="shared" si="4"/>
        <v>1114.3219999999999</v>
      </c>
      <c r="L27" s="45">
        <v>1114322</v>
      </c>
      <c r="M27" s="29">
        <f t="shared" si="7"/>
        <v>387</v>
      </c>
      <c r="N27" s="86" t="s">
        <v>207</v>
      </c>
      <c r="O27" s="92">
        <f t="shared" ref="O27" si="10">O28+O29</f>
        <v>0.38700000000000001</v>
      </c>
    </row>
    <row r="28" spans="1:15" s="1" customFormat="1" ht="20.100000000000001" customHeight="1" x14ac:dyDescent="0.25">
      <c r="A28" s="7" t="s">
        <v>13</v>
      </c>
      <c r="B28" s="33">
        <f t="shared" si="2"/>
        <v>18.093</v>
      </c>
      <c r="C28" s="118">
        <f t="shared" si="3"/>
        <v>52.478463903471877</v>
      </c>
      <c r="D28" s="32">
        <f t="shared" si="0"/>
        <v>0.40621912887292322</v>
      </c>
      <c r="E28" s="121">
        <f t="shared" si="1"/>
        <v>1</v>
      </c>
      <c r="F28" s="69">
        <f t="shared" si="6"/>
        <v>0.90464999999999995</v>
      </c>
      <c r="G28" s="105" t="s">
        <v>166</v>
      </c>
      <c r="H28" s="128">
        <v>18.093</v>
      </c>
      <c r="I28" s="128">
        <v>52.478463903471877</v>
      </c>
      <c r="J28" s="125">
        <v>18.093</v>
      </c>
      <c r="K28" s="57">
        <f t="shared" si="4"/>
        <v>44.54</v>
      </c>
      <c r="L28" s="45">
        <v>44540</v>
      </c>
      <c r="M28" s="29">
        <f t="shared" si="7"/>
        <v>20</v>
      </c>
      <c r="N28" s="86" t="s">
        <v>212</v>
      </c>
      <c r="O28" s="92">
        <v>0.02</v>
      </c>
    </row>
    <row r="29" spans="1:15" s="1" customFormat="1" ht="20.100000000000001" customHeight="1" x14ac:dyDescent="0.25">
      <c r="A29" s="7" t="s">
        <v>88</v>
      </c>
      <c r="B29" s="33">
        <f t="shared" si="2"/>
        <v>351.01900000000001</v>
      </c>
      <c r="C29" s="114">
        <f t="shared" si="3"/>
        <v>100.76068766164613</v>
      </c>
      <c r="D29" s="32">
        <f t="shared" si="0"/>
        <v>0.32812199120942398</v>
      </c>
      <c r="E29" s="34">
        <f t="shared" si="1"/>
        <v>0.40740814599779501</v>
      </c>
      <c r="F29" s="69">
        <f t="shared" si="6"/>
        <v>0.95645504087193467</v>
      </c>
      <c r="G29" s="105" t="s">
        <v>167</v>
      </c>
      <c r="H29" s="128">
        <v>351.01900000000001</v>
      </c>
      <c r="I29" s="128">
        <v>100.76068766164613</v>
      </c>
      <c r="J29" s="125">
        <v>143.00800000000001</v>
      </c>
      <c r="K29" s="57">
        <f t="shared" si="4"/>
        <v>1069.7819999999999</v>
      </c>
      <c r="L29" s="45">
        <v>1069782</v>
      </c>
      <c r="M29" s="29">
        <f t="shared" si="7"/>
        <v>367</v>
      </c>
      <c r="N29" s="86" t="s">
        <v>269</v>
      </c>
      <c r="O29" s="92">
        <v>0.36699999999999999</v>
      </c>
    </row>
    <row r="30" spans="1:15" s="1" customFormat="1" ht="20.100000000000001" customHeight="1" x14ac:dyDescent="0.25">
      <c r="A30" s="7" t="s">
        <v>59</v>
      </c>
      <c r="B30" s="33">
        <f t="shared" si="2"/>
        <v>575.03599999999994</v>
      </c>
      <c r="C30" s="114">
        <f t="shared" si="3"/>
        <v>106.65543917960208</v>
      </c>
      <c r="D30" s="32">
        <f t="shared" si="0"/>
        <v>0.50463931956061381</v>
      </c>
      <c r="E30" s="34">
        <f t="shared" si="1"/>
        <v>0.63135351525817518</v>
      </c>
      <c r="F30" s="122">
        <f t="shared" si="6"/>
        <v>1.3372930232558138</v>
      </c>
      <c r="G30" s="105" t="s">
        <v>168</v>
      </c>
      <c r="H30" s="128">
        <v>575.03599999999994</v>
      </c>
      <c r="I30" s="128">
        <v>106.65543917960208</v>
      </c>
      <c r="J30" s="125">
        <v>363.05099999999999</v>
      </c>
      <c r="K30" s="57">
        <f t="shared" si="4"/>
        <v>1139.499</v>
      </c>
      <c r="L30" s="45">
        <v>1139499</v>
      </c>
      <c r="M30" s="29">
        <f t="shared" si="7"/>
        <v>430</v>
      </c>
      <c r="N30" s="86" t="s">
        <v>208</v>
      </c>
      <c r="O30" s="92">
        <v>0.43</v>
      </c>
    </row>
    <row r="31" spans="1:15" s="1" customFormat="1" ht="20.100000000000001" customHeight="1" x14ac:dyDescent="0.25">
      <c r="A31" s="7" t="s">
        <v>60</v>
      </c>
      <c r="B31" s="33">
        <f t="shared" si="2"/>
        <v>998.81700000000001</v>
      </c>
      <c r="C31" s="118">
        <f t="shared" si="3"/>
        <v>94.055878863212612</v>
      </c>
      <c r="D31" s="32">
        <f t="shared" si="0"/>
        <v>0.97191630063113144</v>
      </c>
      <c r="E31" s="34">
        <f t="shared" si="1"/>
        <v>0.5071359418191721</v>
      </c>
      <c r="F31" s="69">
        <f t="shared" si="6"/>
        <v>0.86853652173913043</v>
      </c>
      <c r="G31" s="105" t="s">
        <v>169</v>
      </c>
      <c r="H31" s="128">
        <v>998.81700000000001</v>
      </c>
      <c r="I31" s="128">
        <v>94.055878863212612</v>
      </c>
      <c r="J31" s="125">
        <v>506.536</v>
      </c>
      <c r="K31" s="57">
        <f t="shared" si="4"/>
        <v>1027.6780000000001</v>
      </c>
      <c r="L31" s="45">
        <v>1027678</v>
      </c>
      <c r="M31" s="29">
        <f t="shared" si="7"/>
        <v>1150</v>
      </c>
      <c r="N31" s="86" t="s">
        <v>209</v>
      </c>
      <c r="O31" s="92">
        <v>1.1499999999999999</v>
      </c>
    </row>
    <row r="32" spans="1:15" s="1" customFormat="1" ht="20.100000000000001" customHeight="1" x14ac:dyDescent="0.25">
      <c r="A32" s="13" t="s">
        <v>61</v>
      </c>
      <c r="B32" s="116">
        <f t="shared" si="2"/>
        <v>3514.9319999999998</v>
      </c>
      <c r="C32" s="114">
        <f t="shared" si="3"/>
        <v>101.51041173304007</v>
      </c>
      <c r="D32" s="117">
        <f t="shared" si="0"/>
        <v>1.8387516962354817</v>
      </c>
      <c r="E32" s="34">
        <f t="shared" si="1"/>
        <v>0.64970901286283778</v>
      </c>
      <c r="F32" s="122">
        <f t="shared" si="6"/>
        <v>1.1915023728813559</v>
      </c>
      <c r="G32" s="105" t="s">
        <v>170</v>
      </c>
      <c r="H32" s="128">
        <v>3514.9319999999998</v>
      </c>
      <c r="I32" s="128">
        <v>101.51041173304007</v>
      </c>
      <c r="J32" s="125">
        <v>2283.683</v>
      </c>
      <c r="K32" s="57">
        <f t="shared" si="4"/>
        <v>1911.586</v>
      </c>
      <c r="L32" s="45">
        <v>1911586</v>
      </c>
      <c r="M32" s="29">
        <f t="shared" si="7"/>
        <v>2950</v>
      </c>
      <c r="N32" s="86" t="s">
        <v>210</v>
      </c>
      <c r="O32" s="92">
        <v>2.95</v>
      </c>
    </row>
    <row r="33" spans="1:15" s="1" customFormat="1" ht="20.100000000000001" customHeight="1" x14ac:dyDescent="0.25">
      <c r="A33" s="7" t="s">
        <v>62</v>
      </c>
      <c r="B33" s="33">
        <f t="shared" si="2"/>
        <v>47.95</v>
      </c>
      <c r="C33" s="118">
        <f t="shared" si="3"/>
        <v>26.727088280213593</v>
      </c>
      <c r="D33" s="32">
        <f t="shared" si="0"/>
        <v>6.6187960002871138E-2</v>
      </c>
      <c r="E33" s="121">
        <f t="shared" si="1"/>
        <v>0.90588112617309691</v>
      </c>
      <c r="F33" s="122">
        <f t="shared" si="6"/>
        <v>1.0423913043478261</v>
      </c>
      <c r="G33" s="105" t="s">
        <v>171</v>
      </c>
      <c r="H33" s="128">
        <v>47.95</v>
      </c>
      <c r="I33" s="128">
        <v>26.727088280213593</v>
      </c>
      <c r="J33" s="125">
        <v>43.436999999999998</v>
      </c>
      <c r="K33" s="57">
        <f t="shared" si="4"/>
        <v>724.452</v>
      </c>
      <c r="L33" s="45">
        <v>724452</v>
      </c>
      <c r="M33" s="29">
        <f t="shared" si="7"/>
        <v>46</v>
      </c>
      <c r="N33" s="86" t="s">
        <v>211</v>
      </c>
      <c r="O33" s="92">
        <v>4.5999999999999999E-2</v>
      </c>
    </row>
    <row r="34" spans="1:15" s="1" customFormat="1" ht="20.100000000000001" customHeight="1" x14ac:dyDescent="0.25">
      <c r="A34" s="7" t="s">
        <v>63</v>
      </c>
      <c r="B34" s="33">
        <f t="shared" si="2"/>
        <v>312.33699999999999</v>
      </c>
      <c r="C34" s="118">
        <f t="shared" si="3"/>
        <v>96.01890023271757</v>
      </c>
      <c r="D34" s="32">
        <f t="shared" si="0"/>
        <v>0.53288098694997177</v>
      </c>
      <c r="E34" s="34">
        <f t="shared" si="1"/>
        <v>0.7454832440601018</v>
      </c>
      <c r="F34" s="122">
        <f t="shared" si="6"/>
        <v>1.0587694915254238</v>
      </c>
      <c r="G34" s="105" t="s">
        <v>172</v>
      </c>
      <c r="H34" s="128">
        <v>312.33699999999999</v>
      </c>
      <c r="I34" s="128">
        <v>96.01890023271757</v>
      </c>
      <c r="J34" s="125">
        <v>232.84200000000001</v>
      </c>
      <c r="K34" s="57">
        <f t="shared" si="4"/>
        <v>586.12900000000002</v>
      </c>
      <c r="L34" s="45">
        <v>586129</v>
      </c>
      <c r="M34" s="29">
        <f t="shared" si="7"/>
        <v>295</v>
      </c>
      <c r="N34" s="86" t="s">
        <v>213</v>
      </c>
      <c r="O34" s="92">
        <v>0.29499999999999998</v>
      </c>
    </row>
    <row r="35" spans="1:15" s="1" customFormat="1" ht="20.100000000000001" customHeight="1" x14ac:dyDescent="0.25">
      <c r="A35" s="7" t="s">
        <v>64</v>
      </c>
      <c r="B35" s="33">
        <f t="shared" si="2"/>
        <v>286.69299999999998</v>
      </c>
      <c r="C35" s="118">
        <f t="shared" si="3"/>
        <v>92.461032866878014</v>
      </c>
      <c r="D35" s="32">
        <f t="shared" si="0"/>
        <v>0.46741696502520558</v>
      </c>
      <c r="E35" s="34">
        <f t="shared" si="1"/>
        <v>0.70579679308528642</v>
      </c>
      <c r="F35" s="122">
        <f t="shared" si="6"/>
        <v>1.0024230769230769</v>
      </c>
      <c r="G35" s="105" t="s">
        <v>173</v>
      </c>
      <c r="H35" s="128">
        <v>286.69299999999998</v>
      </c>
      <c r="I35" s="128">
        <v>92.461032866878014</v>
      </c>
      <c r="J35" s="125">
        <v>202.34700000000001</v>
      </c>
      <c r="K35" s="57">
        <f t="shared" si="4"/>
        <v>613.35599999999999</v>
      </c>
      <c r="L35" s="45">
        <v>613356</v>
      </c>
      <c r="M35" s="29">
        <f t="shared" si="7"/>
        <v>286</v>
      </c>
      <c r="N35" s="86" t="s">
        <v>214</v>
      </c>
      <c r="O35" s="92">
        <v>0.28599999999999998</v>
      </c>
    </row>
    <row r="36" spans="1:15" s="1" customFormat="1" ht="20.100000000000001" customHeight="1" thickBot="1" x14ac:dyDescent="0.3">
      <c r="A36" s="14" t="s">
        <v>1</v>
      </c>
      <c r="B36" s="120">
        <f t="shared" si="2"/>
        <v>2783.9830000000002</v>
      </c>
      <c r="C36" s="118">
        <f t="shared" si="3"/>
        <v>96.10532849305649</v>
      </c>
      <c r="D36" s="35">
        <f t="shared" ref="D36:D68" si="11">B36/K36</f>
        <v>0.5177092416312925</v>
      </c>
      <c r="E36" s="36">
        <f t="shared" si="1"/>
        <v>6.2233857031454572E-2</v>
      </c>
      <c r="F36" s="122">
        <f t="shared" si="6"/>
        <v>1.0046853121616746</v>
      </c>
      <c r="G36" s="106" t="s">
        <v>1</v>
      </c>
      <c r="H36" s="128">
        <v>2783.9830000000002</v>
      </c>
      <c r="I36" s="128">
        <v>96.10532849305649</v>
      </c>
      <c r="J36" s="125">
        <v>173.25800000000001</v>
      </c>
      <c r="K36" s="60">
        <f t="shared" si="4"/>
        <v>5377.5029999999997</v>
      </c>
      <c r="L36" s="45">
        <v>5377503</v>
      </c>
      <c r="M36" s="49">
        <f t="shared" si="7"/>
        <v>2771</v>
      </c>
      <c r="N36" s="89" t="s">
        <v>215</v>
      </c>
      <c r="O36" s="93">
        <v>2.7709999999999999</v>
      </c>
    </row>
    <row r="37" spans="1:15" s="1" customFormat="1" ht="20.100000000000001" customHeight="1" x14ac:dyDescent="0.25">
      <c r="A37" s="9" t="s">
        <v>14</v>
      </c>
      <c r="B37" s="17">
        <f t="shared" si="2"/>
        <v>11282.557000000001</v>
      </c>
      <c r="C37" s="18">
        <f t="shared" si="3"/>
        <v>95.437868759868877</v>
      </c>
      <c r="D37" s="19">
        <f t="shared" si="11"/>
        <v>0.68649997097639426</v>
      </c>
      <c r="E37" s="20">
        <f t="shared" si="1"/>
        <v>0.6438383604000405</v>
      </c>
      <c r="F37" s="68">
        <f t="shared" si="6"/>
        <v>1.0634892072768405</v>
      </c>
      <c r="G37" s="107" t="s">
        <v>174</v>
      </c>
      <c r="H37" s="127">
        <v>11282.557000000001</v>
      </c>
      <c r="I37" s="127">
        <v>95.437868759868877</v>
      </c>
      <c r="J37" s="124">
        <v>7264.143</v>
      </c>
      <c r="K37" s="56">
        <f t="shared" si="4"/>
        <v>16434.898000000001</v>
      </c>
      <c r="L37" s="44">
        <v>16434898</v>
      </c>
      <c r="M37" s="82">
        <f>SUM(M38:M45)</f>
        <v>10609</v>
      </c>
      <c r="N37" s="85" t="s">
        <v>14</v>
      </c>
      <c r="O37" s="91">
        <f t="shared" ref="O37" si="12">SUM(O38:O45)</f>
        <v>10.609</v>
      </c>
    </row>
    <row r="38" spans="1:15" s="1" customFormat="1" ht="20.100000000000001" customHeight="1" x14ac:dyDescent="0.25">
      <c r="A38" s="7" t="s">
        <v>24</v>
      </c>
      <c r="B38" s="33">
        <f t="shared" si="2"/>
        <v>478.36500000000001</v>
      </c>
      <c r="C38" s="114">
        <f t="shared" si="3"/>
        <v>108.46885373773287</v>
      </c>
      <c r="D38" s="117">
        <f t="shared" si="11"/>
        <v>1.0214053892471282</v>
      </c>
      <c r="E38" s="34">
        <f t="shared" si="1"/>
        <v>0.70153125751256884</v>
      </c>
      <c r="F38" s="122">
        <f t="shared" si="6"/>
        <v>2.2779285714285713</v>
      </c>
      <c r="G38" s="105" t="s">
        <v>175</v>
      </c>
      <c r="H38" s="128">
        <v>478.36500000000001</v>
      </c>
      <c r="I38" s="128">
        <v>108.46885373773287</v>
      </c>
      <c r="J38" s="125">
        <v>335.58800000000002</v>
      </c>
      <c r="K38" s="57">
        <f t="shared" si="4"/>
        <v>468.34</v>
      </c>
      <c r="L38" s="45">
        <v>468340</v>
      </c>
      <c r="M38" s="29">
        <f t="shared" si="7"/>
        <v>210</v>
      </c>
      <c r="N38" s="86" t="s">
        <v>217</v>
      </c>
      <c r="O38" s="92">
        <v>0.21</v>
      </c>
    </row>
    <row r="39" spans="1:15" s="1" customFormat="1" ht="20.100000000000001" customHeight="1" x14ac:dyDescent="0.25">
      <c r="A39" s="7" t="s">
        <v>25</v>
      </c>
      <c r="B39" s="33">
        <f t="shared" si="2"/>
        <v>124.12</v>
      </c>
      <c r="C39" s="114">
        <f t="shared" si="3"/>
        <v>110.65051304681162</v>
      </c>
      <c r="D39" s="32">
        <f t="shared" si="11"/>
        <v>0.46355637221948348</v>
      </c>
      <c r="E39" s="34">
        <f t="shared" si="1"/>
        <v>0.6667096358362874</v>
      </c>
      <c r="F39" s="122">
        <f t="shared" si="6"/>
        <v>1.1387155963302753</v>
      </c>
      <c r="G39" s="105" t="s">
        <v>176</v>
      </c>
      <c r="H39" s="128">
        <v>124.12</v>
      </c>
      <c r="I39" s="128">
        <v>110.65051304681162</v>
      </c>
      <c r="J39" s="125">
        <v>82.751999999999995</v>
      </c>
      <c r="K39" s="57">
        <f t="shared" si="4"/>
        <v>267.75599999999997</v>
      </c>
      <c r="L39" s="45">
        <v>267756</v>
      </c>
      <c r="M39" s="29">
        <f t="shared" si="7"/>
        <v>109</v>
      </c>
      <c r="N39" s="86" t="s">
        <v>218</v>
      </c>
      <c r="O39" s="92">
        <v>0.109</v>
      </c>
    </row>
    <row r="40" spans="1:15" s="1" customFormat="1" ht="20.100000000000001" customHeight="1" x14ac:dyDescent="0.25">
      <c r="A40" s="7" t="s">
        <v>90</v>
      </c>
      <c r="B40" s="33">
        <f t="shared" si="2"/>
        <v>988.548</v>
      </c>
      <c r="C40" s="114">
        <f t="shared" si="3"/>
        <v>115.90432641575801</v>
      </c>
      <c r="D40" s="32">
        <f t="shared" si="11"/>
        <v>0.52127802623190445</v>
      </c>
      <c r="E40" s="34">
        <f t="shared" si="1"/>
        <v>0.75733398884019787</v>
      </c>
      <c r="F40" s="122">
        <f t="shared" si="6"/>
        <v>1.1362620689655172</v>
      </c>
      <c r="G40" s="108" t="s">
        <v>90</v>
      </c>
      <c r="H40" s="128">
        <v>988.548</v>
      </c>
      <c r="I40" s="128">
        <v>115.90432641575801</v>
      </c>
      <c r="J40" s="125">
        <v>748.66099999999994</v>
      </c>
      <c r="K40" s="57">
        <f t="shared" si="4"/>
        <v>1896.393</v>
      </c>
      <c r="L40" s="45">
        <v>1896393</v>
      </c>
      <c r="M40" s="29">
        <f t="shared" si="7"/>
        <v>870</v>
      </c>
      <c r="N40" s="86" t="s">
        <v>221</v>
      </c>
      <c r="O40" s="92">
        <v>0.87</v>
      </c>
    </row>
    <row r="41" spans="1:15" s="1" customFormat="1" ht="20.100000000000001" customHeight="1" x14ac:dyDescent="0.25">
      <c r="A41" s="7" t="s">
        <v>2</v>
      </c>
      <c r="B41" s="116">
        <f t="shared" si="2"/>
        <v>5822.1329999999998</v>
      </c>
      <c r="C41" s="118">
        <f t="shared" si="3"/>
        <v>90.89227731471442</v>
      </c>
      <c r="D41" s="117">
        <f t="shared" si="11"/>
        <v>1.0236936950559643</v>
      </c>
      <c r="E41" s="34">
        <f t="shared" si="1"/>
        <v>0.59331416853582697</v>
      </c>
      <c r="F41" s="122">
        <f t="shared" si="6"/>
        <v>1.1558731387730792</v>
      </c>
      <c r="G41" s="108" t="s">
        <v>2</v>
      </c>
      <c r="H41" s="128">
        <v>5822.1329999999998</v>
      </c>
      <c r="I41" s="128">
        <v>90.89227731471442</v>
      </c>
      <c r="J41" s="125">
        <v>3454.3539999999998</v>
      </c>
      <c r="K41" s="57">
        <f t="shared" si="4"/>
        <v>5687.3779999999997</v>
      </c>
      <c r="L41" s="45">
        <v>5687378</v>
      </c>
      <c r="M41" s="29">
        <f t="shared" si="7"/>
        <v>5037</v>
      </c>
      <c r="N41" s="86" t="s">
        <v>220</v>
      </c>
      <c r="O41" s="92">
        <v>5.0369999999999999</v>
      </c>
    </row>
    <row r="42" spans="1:15" s="1" customFormat="1" ht="20.100000000000001" customHeight="1" x14ac:dyDescent="0.25">
      <c r="A42" s="7" t="s">
        <v>65</v>
      </c>
      <c r="B42" s="33">
        <f t="shared" si="2"/>
        <v>515.44000000000005</v>
      </c>
      <c r="C42" s="118">
        <f t="shared" si="3"/>
        <v>96.24030949855856</v>
      </c>
      <c r="D42" s="32">
        <f t="shared" si="11"/>
        <v>0.52094640348483479</v>
      </c>
      <c r="E42" s="121">
        <f t="shared" si="1"/>
        <v>0.88600225050442327</v>
      </c>
      <c r="F42" s="122">
        <f t="shared" si="6"/>
        <v>1.7897222222222224</v>
      </c>
      <c r="G42" s="105" t="s">
        <v>177</v>
      </c>
      <c r="H42" s="128">
        <v>515.44000000000005</v>
      </c>
      <c r="I42" s="128">
        <v>96.24030949855856</v>
      </c>
      <c r="J42" s="125">
        <v>456.68099999999998</v>
      </c>
      <c r="K42" s="57">
        <f t="shared" si="4"/>
        <v>989.43</v>
      </c>
      <c r="L42" s="45">
        <v>989430</v>
      </c>
      <c r="M42" s="29">
        <f t="shared" si="7"/>
        <v>288</v>
      </c>
      <c r="N42" s="86" t="s">
        <v>216</v>
      </c>
      <c r="O42" s="92">
        <v>0.28799999999999998</v>
      </c>
    </row>
    <row r="43" spans="1:15" s="1" customFormat="1" ht="20.100000000000001" customHeight="1" x14ac:dyDescent="0.25">
      <c r="A43" s="7" t="s">
        <v>66</v>
      </c>
      <c r="B43" s="33">
        <f t="shared" si="2"/>
        <v>661.18100000000004</v>
      </c>
      <c r="C43" s="114">
        <f t="shared" si="3"/>
        <v>100.93333964312048</v>
      </c>
      <c r="D43" s="32">
        <f t="shared" si="11"/>
        <v>0.26989392113009286</v>
      </c>
      <c r="E43" s="34">
        <f t="shared" si="1"/>
        <v>0.6237520436915156</v>
      </c>
      <c r="F43" s="69">
        <f t="shared" si="6"/>
        <v>0.90946492434663007</v>
      </c>
      <c r="G43" s="105" t="s">
        <v>178</v>
      </c>
      <c r="H43" s="128">
        <v>661.18100000000004</v>
      </c>
      <c r="I43" s="128">
        <v>100.93333964312048</v>
      </c>
      <c r="J43" s="125">
        <v>412.41300000000001</v>
      </c>
      <c r="K43" s="57">
        <f t="shared" si="4"/>
        <v>2449.7809999999999</v>
      </c>
      <c r="L43" s="45">
        <v>2449781</v>
      </c>
      <c r="M43" s="29">
        <f t="shared" si="7"/>
        <v>727</v>
      </c>
      <c r="N43" s="86" t="s">
        <v>219</v>
      </c>
      <c r="O43" s="92">
        <v>0.72699999999999998</v>
      </c>
    </row>
    <row r="44" spans="1:15" s="1" customFormat="1" ht="20.100000000000001" customHeight="1" x14ac:dyDescent="0.25">
      <c r="A44" s="7" t="s">
        <v>67</v>
      </c>
      <c r="B44" s="116">
        <f t="shared" si="2"/>
        <v>2359.915</v>
      </c>
      <c r="C44" s="114">
        <f t="shared" si="3"/>
        <v>103.25266355526601</v>
      </c>
      <c r="D44" s="32">
        <f t="shared" si="11"/>
        <v>0.56813905848744861</v>
      </c>
      <c r="E44" s="34">
        <f t="shared" si="1"/>
        <v>0.6262865399813129</v>
      </c>
      <c r="F44" s="69">
        <f t="shared" si="6"/>
        <v>0.81376379310344826</v>
      </c>
      <c r="G44" s="108" t="s">
        <v>97</v>
      </c>
      <c r="H44" s="128">
        <v>2359.915</v>
      </c>
      <c r="I44" s="128">
        <v>103.25266355526601</v>
      </c>
      <c r="J44" s="125">
        <v>1477.9829999999999</v>
      </c>
      <c r="K44" s="57">
        <f t="shared" si="4"/>
        <v>4153.7629999999999</v>
      </c>
      <c r="L44" s="45">
        <v>4153763</v>
      </c>
      <c r="M44" s="29">
        <f t="shared" si="7"/>
        <v>2900</v>
      </c>
      <c r="N44" s="86" t="s">
        <v>222</v>
      </c>
      <c r="O44" s="92">
        <v>2.9</v>
      </c>
    </row>
    <row r="45" spans="1:15" s="1" customFormat="1" ht="20.100000000000001" customHeight="1" thickBot="1" x14ac:dyDescent="0.3">
      <c r="A45" s="10" t="s">
        <v>91</v>
      </c>
      <c r="B45" s="37">
        <f t="shared" si="2"/>
        <v>332.85500000000002</v>
      </c>
      <c r="C45" s="119">
        <f t="shared" si="3"/>
        <v>62.326444478149092</v>
      </c>
      <c r="D45" s="35">
        <f t="shared" si="11"/>
        <v>0.63758363550340291</v>
      </c>
      <c r="E45" s="121">
        <f t="shared" si="1"/>
        <v>0.88840786528668636</v>
      </c>
      <c r="F45" s="70">
        <f t="shared" si="6"/>
        <v>0.71122863247863255</v>
      </c>
      <c r="G45" s="108" t="s">
        <v>91</v>
      </c>
      <c r="H45" s="128">
        <v>332.85500000000002</v>
      </c>
      <c r="I45" s="128">
        <v>62.326444478149092</v>
      </c>
      <c r="J45" s="125">
        <v>295.71100000000001</v>
      </c>
      <c r="K45" s="58">
        <f t="shared" si="4"/>
        <v>522.05700000000002</v>
      </c>
      <c r="L45" s="45">
        <v>522057</v>
      </c>
      <c r="M45" s="43">
        <f t="shared" si="7"/>
        <v>468</v>
      </c>
      <c r="N45" s="87" t="s">
        <v>223</v>
      </c>
      <c r="O45" s="93">
        <v>0.46800000000000003</v>
      </c>
    </row>
    <row r="46" spans="1:15" s="1" customFormat="1" ht="20.100000000000001" customHeight="1" x14ac:dyDescent="0.25">
      <c r="A46" s="9" t="s">
        <v>15</v>
      </c>
      <c r="B46" s="17">
        <f t="shared" si="2"/>
        <v>5731.1809999999996</v>
      </c>
      <c r="C46" s="18">
        <f t="shared" si="3"/>
        <v>110.76967708692101</v>
      </c>
      <c r="D46" s="19">
        <f t="shared" si="11"/>
        <v>0.57327081934627389</v>
      </c>
      <c r="E46" s="20">
        <f t="shared" si="1"/>
        <v>0.76655369983952704</v>
      </c>
      <c r="F46" s="68">
        <f t="shared" si="6"/>
        <v>1.2659997791031588</v>
      </c>
      <c r="G46" s="104" t="s">
        <v>98</v>
      </c>
      <c r="H46" s="127">
        <v>5731.1809999999996</v>
      </c>
      <c r="I46" s="127">
        <v>110.76967708692101</v>
      </c>
      <c r="J46" s="124">
        <v>4393.2579999999998</v>
      </c>
      <c r="K46" s="61">
        <f t="shared" si="4"/>
        <v>9997.3359999999993</v>
      </c>
      <c r="L46" s="44">
        <v>9997336</v>
      </c>
      <c r="M46" s="47">
        <f>SUM(M47:M53)</f>
        <v>4527</v>
      </c>
      <c r="N46" s="88" t="s">
        <v>15</v>
      </c>
      <c r="O46" s="91">
        <f t="shared" ref="O46" si="13">SUM(O47:O53)</f>
        <v>4.5270000000000001</v>
      </c>
    </row>
    <row r="47" spans="1:15" s="1" customFormat="1" ht="20.100000000000001" customHeight="1" x14ac:dyDescent="0.25">
      <c r="A47" s="7" t="s">
        <v>26</v>
      </c>
      <c r="B47" s="116">
        <f t="shared" si="2"/>
        <v>1144.4359999999999</v>
      </c>
      <c r="C47" s="114">
        <f t="shared" si="3"/>
        <v>140.48209719768883</v>
      </c>
      <c r="D47" s="32">
        <f t="shared" si="11"/>
        <v>0.36286870330519105</v>
      </c>
      <c r="E47" s="34">
        <f t="shared" si="1"/>
        <v>0.71451614594437785</v>
      </c>
      <c r="F47" s="122">
        <f t="shared" si="6"/>
        <v>1.0109858657243815</v>
      </c>
      <c r="G47" s="108" t="s">
        <v>99</v>
      </c>
      <c r="H47" s="128">
        <v>1144.4359999999999</v>
      </c>
      <c r="I47" s="128">
        <v>140.48209719768883</v>
      </c>
      <c r="J47" s="125">
        <v>817.71799999999996</v>
      </c>
      <c r="K47" s="57">
        <f t="shared" si="4"/>
        <v>3153.857</v>
      </c>
      <c r="L47" s="45">
        <v>3153857</v>
      </c>
      <c r="M47" s="29">
        <f t="shared" si="7"/>
        <v>1132</v>
      </c>
      <c r="N47" s="86" t="s">
        <v>224</v>
      </c>
      <c r="O47" s="92">
        <v>1.1319999999999999</v>
      </c>
    </row>
    <row r="48" spans="1:15" s="1" customFormat="1" ht="20.100000000000001" customHeight="1" x14ac:dyDescent="0.25">
      <c r="A48" s="7" t="s">
        <v>27</v>
      </c>
      <c r="B48" s="33">
        <f t="shared" si="2"/>
        <v>124.339</v>
      </c>
      <c r="C48" s="114">
        <f t="shared" si="3"/>
        <v>133.18087852529428</v>
      </c>
      <c r="D48" s="32">
        <f t="shared" si="11"/>
        <v>0.23726190612489456</v>
      </c>
      <c r="E48" s="34">
        <f t="shared" si="1"/>
        <v>0.70479093446143204</v>
      </c>
      <c r="F48" s="69">
        <f t="shared" si="6"/>
        <v>0.30853349875930519</v>
      </c>
      <c r="G48" s="105" t="s">
        <v>100</v>
      </c>
      <c r="H48" s="128">
        <v>124.339</v>
      </c>
      <c r="I48" s="128">
        <v>133.18087852529428</v>
      </c>
      <c r="J48" s="125">
        <v>87.632999999999996</v>
      </c>
      <c r="K48" s="57">
        <f t="shared" si="4"/>
        <v>524.05799999999999</v>
      </c>
      <c r="L48" s="45">
        <v>524058</v>
      </c>
      <c r="M48" s="29">
        <f t="shared" si="7"/>
        <v>403</v>
      </c>
      <c r="N48" s="86" t="s">
        <v>225</v>
      </c>
      <c r="O48" s="92">
        <v>0.40300000000000002</v>
      </c>
    </row>
    <row r="49" spans="1:15" s="1" customFormat="1" ht="18.75" customHeight="1" x14ac:dyDescent="0.25">
      <c r="A49" s="7" t="s">
        <v>28</v>
      </c>
      <c r="B49" s="33">
        <f t="shared" si="2"/>
        <v>386.03100000000001</v>
      </c>
      <c r="C49" s="118">
        <f t="shared" si="3"/>
        <v>95.047581528764354</v>
      </c>
      <c r="D49" s="32">
        <f t="shared" si="11"/>
        <v>0.44346555433912282</v>
      </c>
      <c r="E49" s="34">
        <f t="shared" si="1"/>
        <v>0.71069680932360357</v>
      </c>
      <c r="F49" s="69">
        <f t="shared" si="6"/>
        <v>0.74379768786127165</v>
      </c>
      <c r="G49" s="105" t="s">
        <v>101</v>
      </c>
      <c r="H49" s="128">
        <v>386.03100000000001</v>
      </c>
      <c r="I49" s="128">
        <v>95.047581528764354</v>
      </c>
      <c r="J49" s="125">
        <v>274.351</v>
      </c>
      <c r="K49" s="57">
        <f t="shared" si="4"/>
        <v>870.48699999999997</v>
      </c>
      <c r="L49" s="45">
        <v>870487</v>
      </c>
      <c r="M49" s="29">
        <f t="shared" si="7"/>
        <v>519</v>
      </c>
      <c r="N49" s="86" t="s">
        <v>272</v>
      </c>
      <c r="O49" s="92">
        <v>0.51900000000000002</v>
      </c>
    </row>
    <row r="50" spans="1:15" s="1" customFormat="1" ht="20.100000000000001" customHeight="1" x14ac:dyDescent="0.25">
      <c r="A50" s="7" t="s">
        <v>29</v>
      </c>
      <c r="B50" s="33">
        <f t="shared" si="2"/>
        <v>352.03199999999998</v>
      </c>
      <c r="C50" s="114">
        <f t="shared" si="3"/>
        <v>124.24103393024782</v>
      </c>
      <c r="D50" s="32">
        <f t="shared" si="11"/>
        <v>0.7583317356678636</v>
      </c>
      <c r="E50" s="34">
        <f t="shared" si="1"/>
        <v>0.71500034087810205</v>
      </c>
      <c r="F50" s="122">
        <f t="shared" si="6"/>
        <v>1.5508017621145374</v>
      </c>
      <c r="G50" s="105" t="s">
        <v>102</v>
      </c>
      <c r="H50" s="128">
        <v>352.03199999999998</v>
      </c>
      <c r="I50" s="128">
        <v>124.24103393024782</v>
      </c>
      <c r="J50" s="125">
        <v>251.703</v>
      </c>
      <c r="K50" s="57">
        <f t="shared" si="4"/>
        <v>464.21899999999999</v>
      </c>
      <c r="L50" s="45">
        <v>464219</v>
      </c>
      <c r="M50" s="29">
        <f t="shared" si="7"/>
        <v>227</v>
      </c>
      <c r="N50" s="86" t="s">
        <v>273</v>
      </c>
      <c r="O50" s="92">
        <v>0.22700000000000001</v>
      </c>
    </row>
    <row r="51" spans="1:15" s="1" customFormat="1" ht="20.100000000000001" customHeight="1" x14ac:dyDescent="0.25">
      <c r="A51" s="7" t="s">
        <v>89</v>
      </c>
      <c r="B51" s="33">
        <f t="shared" si="2"/>
        <v>415.20600000000002</v>
      </c>
      <c r="C51" s="114">
        <f t="shared" si="3"/>
        <v>133.38151960217417</v>
      </c>
      <c r="D51" s="32">
        <f t="shared" si="11"/>
        <v>0.60338834279868159</v>
      </c>
      <c r="E51" s="34">
        <f t="shared" si="1"/>
        <v>0.43653270906489788</v>
      </c>
      <c r="F51" s="122">
        <f t="shared" si="6"/>
        <v>1.687829268292683</v>
      </c>
      <c r="G51" s="105" t="s">
        <v>103</v>
      </c>
      <c r="H51" s="128">
        <v>415.20600000000002</v>
      </c>
      <c r="I51" s="128">
        <v>133.38151960217417</v>
      </c>
      <c r="J51" s="125">
        <v>181.251</v>
      </c>
      <c r="K51" s="57">
        <f t="shared" si="4"/>
        <v>688.12400000000002</v>
      </c>
      <c r="L51" s="45">
        <v>688124</v>
      </c>
      <c r="M51" s="29">
        <f t="shared" si="7"/>
        <v>246</v>
      </c>
      <c r="N51" s="86" t="s">
        <v>274</v>
      </c>
      <c r="O51" s="92">
        <v>0.246</v>
      </c>
    </row>
    <row r="52" spans="1:15" s="1" customFormat="1" ht="20.100000000000001" customHeight="1" x14ac:dyDescent="0.25">
      <c r="A52" s="7" t="s">
        <v>30</v>
      </c>
      <c r="B52" s="116">
        <f t="shared" si="2"/>
        <v>1935.2539999999999</v>
      </c>
      <c r="C52" s="114">
        <f t="shared" si="3"/>
        <v>105.26460647082949</v>
      </c>
      <c r="D52" s="117">
        <f t="shared" si="11"/>
        <v>1.2762269789967864</v>
      </c>
      <c r="E52" s="121">
        <f t="shared" si="1"/>
        <v>0.92257915498430698</v>
      </c>
      <c r="F52" s="122">
        <f t="shared" si="6"/>
        <v>2.4190674999999997</v>
      </c>
      <c r="G52" s="105" t="s">
        <v>104</v>
      </c>
      <c r="H52" s="128">
        <v>1935.2539999999999</v>
      </c>
      <c r="I52" s="128">
        <v>105.26460647082949</v>
      </c>
      <c r="J52" s="125">
        <v>1785.425</v>
      </c>
      <c r="K52" s="57">
        <f t="shared" si="4"/>
        <v>1516.3869999999999</v>
      </c>
      <c r="L52" s="45">
        <v>1516387</v>
      </c>
      <c r="M52" s="29">
        <f t="shared" si="7"/>
        <v>800</v>
      </c>
      <c r="N52" s="86" t="s">
        <v>227</v>
      </c>
      <c r="O52" s="92">
        <v>0.8</v>
      </c>
    </row>
    <row r="53" spans="1:15" s="1" customFormat="1" ht="20.100000000000001" customHeight="1" thickBot="1" x14ac:dyDescent="0.3">
      <c r="A53" s="7" t="s">
        <v>3</v>
      </c>
      <c r="B53" s="116">
        <f t="shared" si="2"/>
        <v>1373.883</v>
      </c>
      <c r="C53" s="119">
        <f t="shared" si="3"/>
        <v>96.297757837475629</v>
      </c>
      <c r="D53" s="38">
        <f t="shared" si="11"/>
        <v>0.49416625542586085</v>
      </c>
      <c r="E53" s="39">
        <f t="shared" si="1"/>
        <v>0.72435352937622777</v>
      </c>
      <c r="F53" s="122">
        <f t="shared" si="6"/>
        <v>1.1449024999999999</v>
      </c>
      <c r="G53" s="105" t="s">
        <v>3</v>
      </c>
      <c r="H53" s="128">
        <v>1373.883</v>
      </c>
      <c r="I53" s="128">
        <v>96.297757837475629</v>
      </c>
      <c r="J53" s="125">
        <v>995.17700000000002</v>
      </c>
      <c r="K53" s="60">
        <f t="shared" si="4"/>
        <v>2780.2040000000002</v>
      </c>
      <c r="L53" s="45">
        <v>2780204</v>
      </c>
      <c r="M53" s="49">
        <f t="shared" si="7"/>
        <v>1200</v>
      </c>
      <c r="N53" s="89" t="s">
        <v>226</v>
      </c>
      <c r="O53" s="93">
        <v>1.2</v>
      </c>
    </row>
    <row r="54" spans="1:15" s="1" customFormat="1" ht="20.100000000000001" customHeight="1" x14ac:dyDescent="0.25">
      <c r="A54" s="9" t="s">
        <v>16</v>
      </c>
      <c r="B54" s="17">
        <f t="shared" si="2"/>
        <v>16171.724</v>
      </c>
      <c r="C54" s="18">
        <f t="shared" si="3"/>
        <v>101.35816111647306</v>
      </c>
      <c r="D54" s="19">
        <f t="shared" si="11"/>
        <v>0.56065649655681982</v>
      </c>
      <c r="E54" s="20">
        <f t="shared" si="1"/>
        <v>0.62412541792081033</v>
      </c>
      <c r="F54" s="68">
        <f t="shared" si="6"/>
        <v>0.91505256606122332</v>
      </c>
      <c r="G54" s="107" t="s">
        <v>105</v>
      </c>
      <c r="H54" s="127">
        <v>16171.724</v>
      </c>
      <c r="I54" s="127">
        <v>101.35816111647306</v>
      </c>
      <c r="J54" s="124">
        <v>10093.183999999999</v>
      </c>
      <c r="K54" s="62">
        <f t="shared" si="4"/>
        <v>28844.263999999999</v>
      </c>
      <c r="L54" s="44">
        <v>28844264</v>
      </c>
      <c r="M54" s="48">
        <f>SUM(M55:M68)</f>
        <v>17673</v>
      </c>
      <c r="N54" s="85" t="s">
        <v>16</v>
      </c>
      <c r="O54" s="91">
        <f t="shared" ref="O54" si="14">SUM(O55:O68)</f>
        <v>17.673000000000002</v>
      </c>
    </row>
    <row r="55" spans="1:15" s="1" customFormat="1" ht="20.100000000000001" customHeight="1" x14ac:dyDescent="0.25">
      <c r="A55" s="7" t="s">
        <v>31</v>
      </c>
      <c r="B55" s="116">
        <f t="shared" si="2"/>
        <v>2602.7350000000001</v>
      </c>
      <c r="C55" s="114">
        <f t="shared" si="3"/>
        <v>105.24456790947156</v>
      </c>
      <c r="D55" s="32">
        <f t="shared" si="11"/>
        <v>0.65051266516906059</v>
      </c>
      <c r="E55" s="34">
        <f t="shared" si="1"/>
        <v>0.67230855234973974</v>
      </c>
      <c r="F55" s="69">
        <f t="shared" si="6"/>
        <v>0.96397592592592596</v>
      </c>
      <c r="G55" s="106" t="s">
        <v>106</v>
      </c>
      <c r="H55" s="128">
        <v>2602.7350000000001</v>
      </c>
      <c r="I55" s="128">
        <v>105.24456790947156</v>
      </c>
      <c r="J55" s="125">
        <v>1749.8409999999999</v>
      </c>
      <c r="K55" s="57">
        <f t="shared" si="4"/>
        <v>4001.0520000000001</v>
      </c>
      <c r="L55" s="45">
        <v>4001052</v>
      </c>
      <c r="M55" s="29">
        <f t="shared" si="7"/>
        <v>2700</v>
      </c>
      <c r="N55" s="86" t="s">
        <v>229</v>
      </c>
      <c r="O55" s="92">
        <v>2.7</v>
      </c>
    </row>
    <row r="56" spans="1:15" s="1" customFormat="1" ht="20.100000000000001" customHeight="1" x14ac:dyDescent="0.25">
      <c r="A56" s="7" t="s">
        <v>32</v>
      </c>
      <c r="B56" s="33">
        <f t="shared" si="2"/>
        <v>424.39400000000001</v>
      </c>
      <c r="C56" s="114">
        <f t="shared" si="3"/>
        <v>101.22019280763598</v>
      </c>
      <c r="D56" s="32">
        <f t="shared" si="11"/>
        <v>0.63205129159809659</v>
      </c>
      <c r="E56" s="34">
        <f t="shared" si="1"/>
        <v>0.51967746952124672</v>
      </c>
      <c r="F56" s="69">
        <f t="shared" si="6"/>
        <v>0.99623004694835682</v>
      </c>
      <c r="G56" s="105" t="s">
        <v>107</v>
      </c>
      <c r="H56" s="128">
        <v>424.39400000000001</v>
      </c>
      <c r="I56" s="128">
        <v>101.22019280763598</v>
      </c>
      <c r="J56" s="125">
        <v>220.548</v>
      </c>
      <c r="K56" s="57">
        <f t="shared" si="4"/>
        <v>671.45500000000004</v>
      </c>
      <c r="L56" s="45">
        <v>671455</v>
      </c>
      <c r="M56" s="29">
        <f t="shared" si="7"/>
        <v>426</v>
      </c>
      <c r="N56" s="86" t="s">
        <v>230</v>
      </c>
      <c r="O56" s="92">
        <v>0.42599999999999999</v>
      </c>
    </row>
    <row r="57" spans="1:15" s="1" customFormat="1" ht="20.100000000000001" customHeight="1" x14ac:dyDescent="0.25">
      <c r="A57" s="7" t="s">
        <v>33</v>
      </c>
      <c r="B57" s="33">
        <f t="shared" si="2"/>
        <v>270.76</v>
      </c>
      <c r="C57" s="118">
        <f t="shared" si="3"/>
        <v>90.082476902142275</v>
      </c>
      <c r="D57" s="32">
        <f t="shared" si="11"/>
        <v>0.35132929270909968</v>
      </c>
      <c r="E57" s="34">
        <f t="shared" si="1"/>
        <v>0.56464396513517512</v>
      </c>
      <c r="F57" s="69">
        <f t="shared" si="6"/>
        <v>0.67689999999999995</v>
      </c>
      <c r="G57" s="105" t="s">
        <v>108</v>
      </c>
      <c r="H57" s="128">
        <v>270.76</v>
      </c>
      <c r="I57" s="128">
        <v>90.082476902142275</v>
      </c>
      <c r="J57" s="125">
        <v>152.88300000000001</v>
      </c>
      <c r="K57" s="57">
        <f t="shared" si="4"/>
        <v>770.673</v>
      </c>
      <c r="L57" s="45">
        <v>770673</v>
      </c>
      <c r="M57" s="29">
        <f t="shared" si="7"/>
        <v>400</v>
      </c>
      <c r="N57" s="86" t="s">
        <v>231</v>
      </c>
      <c r="O57" s="92">
        <v>0.4</v>
      </c>
    </row>
    <row r="58" spans="1:15" s="1" customFormat="1" ht="21.75" customHeight="1" x14ac:dyDescent="0.25">
      <c r="A58" s="7" t="s">
        <v>180</v>
      </c>
      <c r="B58" s="116">
        <f t="shared" si="2"/>
        <v>2988.5169999999998</v>
      </c>
      <c r="C58" s="114">
        <f t="shared" si="3"/>
        <v>101.12883981161075</v>
      </c>
      <c r="D58" s="32">
        <f t="shared" si="11"/>
        <v>0.76896892878876177</v>
      </c>
      <c r="E58" s="34">
        <f t="shared" si="1"/>
        <v>0.55824343646029118</v>
      </c>
      <c r="F58" s="122">
        <f t="shared" si="6"/>
        <v>1.0560130742049469</v>
      </c>
      <c r="G58" s="105" t="s">
        <v>109</v>
      </c>
      <c r="H58" s="128">
        <v>2988.5169999999998</v>
      </c>
      <c r="I58" s="128">
        <v>101.12883981161075</v>
      </c>
      <c r="J58" s="125">
        <v>1668.32</v>
      </c>
      <c r="K58" s="57">
        <f t="shared" si="4"/>
        <v>3886.395</v>
      </c>
      <c r="L58" s="45">
        <v>3886395</v>
      </c>
      <c r="M58" s="29">
        <f t="shared" si="7"/>
        <v>2830</v>
      </c>
      <c r="N58" s="86" t="s">
        <v>232</v>
      </c>
      <c r="O58" s="92">
        <v>2.83</v>
      </c>
    </row>
    <row r="59" spans="1:15" s="1" customFormat="1" ht="20.100000000000001" customHeight="1" x14ac:dyDescent="0.25">
      <c r="A59" s="7" t="s">
        <v>34</v>
      </c>
      <c r="B59" s="116">
        <f t="shared" si="2"/>
        <v>1217.7650000000001</v>
      </c>
      <c r="C59" s="114">
        <f t="shared" si="3"/>
        <v>106.19271855243078</v>
      </c>
      <c r="D59" s="32">
        <f t="shared" si="11"/>
        <v>0.82034207725368147</v>
      </c>
      <c r="E59" s="34">
        <f t="shared" si="1"/>
        <v>0.60060110119768584</v>
      </c>
      <c r="F59" s="122">
        <f t="shared" si="6"/>
        <v>1.485079268292683</v>
      </c>
      <c r="G59" s="105" t="s">
        <v>110</v>
      </c>
      <c r="H59" s="128">
        <v>1217.7650000000001</v>
      </c>
      <c r="I59" s="128">
        <v>106.19271855243078</v>
      </c>
      <c r="J59" s="125">
        <v>731.39099999999996</v>
      </c>
      <c r="K59" s="57">
        <f t="shared" si="4"/>
        <v>1484.46</v>
      </c>
      <c r="L59" s="45">
        <v>1484460</v>
      </c>
      <c r="M59" s="29">
        <f t="shared" si="7"/>
        <v>820</v>
      </c>
      <c r="N59" s="86" t="s">
        <v>239</v>
      </c>
      <c r="O59" s="92">
        <v>0.82</v>
      </c>
    </row>
    <row r="60" spans="1:15" s="1" customFormat="1" ht="20.100000000000001" customHeight="1" x14ac:dyDescent="0.25">
      <c r="A60" s="7" t="s">
        <v>35</v>
      </c>
      <c r="B60" s="33">
        <f t="shared" si="2"/>
        <v>658.48900000000003</v>
      </c>
      <c r="C60" s="118">
        <f t="shared" si="3"/>
        <v>78.610815644112094</v>
      </c>
      <c r="D60" s="32">
        <f t="shared" si="11"/>
        <v>0.54946016827029387</v>
      </c>
      <c r="E60" s="34">
        <f t="shared" si="1"/>
        <v>0.46706626838109672</v>
      </c>
      <c r="F60" s="69">
        <f t="shared" si="6"/>
        <v>0.90203972602739735</v>
      </c>
      <c r="G60" s="105" t="s">
        <v>111</v>
      </c>
      <c r="H60" s="128">
        <v>658.48900000000003</v>
      </c>
      <c r="I60" s="128">
        <v>78.610815644112094</v>
      </c>
      <c r="J60" s="125">
        <v>307.55799999999999</v>
      </c>
      <c r="K60" s="57">
        <f t="shared" si="4"/>
        <v>1198.4290000000001</v>
      </c>
      <c r="L60" s="45">
        <v>1198429</v>
      </c>
      <c r="M60" s="29">
        <f t="shared" si="7"/>
        <v>730</v>
      </c>
      <c r="N60" s="86" t="s">
        <v>241</v>
      </c>
      <c r="O60" s="92">
        <v>0.73</v>
      </c>
    </row>
    <row r="61" spans="1:15" s="1" customFormat="1" ht="20.100000000000001" customHeight="1" x14ac:dyDescent="0.25">
      <c r="A61" s="7" t="s">
        <v>4</v>
      </c>
      <c r="B61" s="116">
        <f t="shared" si="2"/>
        <v>1486.123</v>
      </c>
      <c r="C61" s="118">
        <f t="shared" si="3"/>
        <v>89.632663154434667</v>
      </c>
      <c r="D61" s="32">
        <f t="shared" si="11"/>
        <v>0.58123153002207406</v>
      </c>
      <c r="E61" s="34">
        <f t="shared" si="1"/>
        <v>0.70692668103514977</v>
      </c>
      <c r="F61" s="122">
        <f t="shared" si="6"/>
        <v>1.174800790513834</v>
      </c>
      <c r="G61" s="105" t="s">
        <v>4</v>
      </c>
      <c r="H61" s="128">
        <v>1486.123</v>
      </c>
      <c r="I61" s="128">
        <v>89.632663154434667</v>
      </c>
      <c r="J61" s="125">
        <v>1050.58</v>
      </c>
      <c r="K61" s="57">
        <f t="shared" si="4"/>
        <v>2556.8519999999999</v>
      </c>
      <c r="L61" s="45">
        <v>2556852</v>
      </c>
      <c r="M61" s="29">
        <f t="shared" si="7"/>
        <v>1265</v>
      </c>
      <c r="N61" s="86" t="s">
        <v>236</v>
      </c>
      <c r="O61" s="92">
        <v>1.2649999999999999</v>
      </c>
    </row>
    <row r="62" spans="1:15" s="1" customFormat="1" ht="20.100000000000001" customHeight="1" x14ac:dyDescent="0.25">
      <c r="A62" s="7" t="s">
        <v>68</v>
      </c>
      <c r="B62" s="33">
        <f t="shared" si="2"/>
        <v>442.29300000000001</v>
      </c>
      <c r="C62" s="114">
        <f t="shared" si="3"/>
        <v>100.40498605022826</v>
      </c>
      <c r="D62" s="32">
        <f t="shared" si="11"/>
        <v>0.35819579196294077</v>
      </c>
      <c r="E62" s="34">
        <f t="shared" si="1"/>
        <v>0.69647496116827534</v>
      </c>
      <c r="F62" s="69">
        <f t="shared" si="6"/>
        <v>0.78980892857142859</v>
      </c>
      <c r="G62" s="105" t="s">
        <v>112</v>
      </c>
      <c r="H62" s="128">
        <v>442.29300000000001</v>
      </c>
      <c r="I62" s="128">
        <v>100.40498605022826</v>
      </c>
      <c r="J62" s="125">
        <v>308.04599999999999</v>
      </c>
      <c r="K62" s="57">
        <f t="shared" si="4"/>
        <v>1234.78</v>
      </c>
      <c r="L62" s="45">
        <v>1234780</v>
      </c>
      <c r="M62" s="29">
        <f t="shared" si="7"/>
        <v>560</v>
      </c>
      <c r="N62" s="86" t="s">
        <v>228</v>
      </c>
      <c r="O62" s="92">
        <v>0.56000000000000005</v>
      </c>
    </row>
    <row r="63" spans="1:15" s="1" customFormat="1" ht="20.100000000000001" customHeight="1" x14ac:dyDescent="0.25">
      <c r="A63" s="16" t="s">
        <v>69</v>
      </c>
      <c r="B63" s="116">
        <f t="shared" si="2"/>
        <v>1649.4069999999999</v>
      </c>
      <c r="C63" s="114">
        <f t="shared" si="3"/>
        <v>113.26765567712744</v>
      </c>
      <c r="D63" s="32">
        <f t="shared" si="11"/>
        <v>0.52457816703103499</v>
      </c>
      <c r="E63" s="34">
        <f t="shared" si="1"/>
        <v>0.60902433420010949</v>
      </c>
      <c r="F63" s="122">
        <f t="shared" si="6"/>
        <v>1.030879375</v>
      </c>
      <c r="G63" s="105" t="s">
        <v>113</v>
      </c>
      <c r="H63" s="128">
        <v>1649.4069999999999</v>
      </c>
      <c r="I63" s="128">
        <v>113.26765567712744</v>
      </c>
      <c r="J63" s="125">
        <v>1004.529</v>
      </c>
      <c r="K63" s="57">
        <f t="shared" si="4"/>
        <v>3144.2539999999999</v>
      </c>
      <c r="L63" s="45">
        <v>3144254</v>
      </c>
      <c r="M63" s="29">
        <f t="shared" si="7"/>
        <v>1600</v>
      </c>
      <c r="N63" s="86" t="s">
        <v>233</v>
      </c>
      <c r="O63" s="92">
        <v>1.6</v>
      </c>
    </row>
    <row r="64" spans="1:15" s="1" customFormat="1" ht="20.100000000000001" customHeight="1" x14ac:dyDescent="0.25">
      <c r="A64" s="7" t="s">
        <v>70</v>
      </c>
      <c r="B64" s="33">
        <f t="shared" si="2"/>
        <v>919.31200000000001</v>
      </c>
      <c r="C64" s="114">
        <f t="shared" si="3"/>
        <v>113.96453298457229</v>
      </c>
      <c r="D64" s="32">
        <f t="shared" si="11"/>
        <v>0.47766939038064449</v>
      </c>
      <c r="E64" s="34">
        <f t="shared" si="1"/>
        <v>0.74169487616826502</v>
      </c>
      <c r="F64" s="69">
        <f t="shared" si="6"/>
        <v>0.83573818181818182</v>
      </c>
      <c r="G64" s="105" t="s">
        <v>114</v>
      </c>
      <c r="H64" s="128">
        <v>919.31200000000001</v>
      </c>
      <c r="I64" s="128">
        <v>113.96453298457229</v>
      </c>
      <c r="J64" s="125">
        <v>681.84900000000005</v>
      </c>
      <c r="K64" s="57">
        <f t="shared" si="4"/>
        <v>1924.578</v>
      </c>
      <c r="L64" s="45">
        <v>1924578</v>
      </c>
      <c r="M64" s="29">
        <f t="shared" si="7"/>
        <v>1100</v>
      </c>
      <c r="N64" s="86" t="s">
        <v>234</v>
      </c>
      <c r="O64" s="92">
        <v>1.1000000000000001</v>
      </c>
    </row>
    <row r="65" spans="1:15" s="1" customFormat="1" ht="20.100000000000001" customHeight="1" x14ac:dyDescent="0.25">
      <c r="A65" s="7" t="s">
        <v>71</v>
      </c>
      <c r="B65" s="33">
        <f t="shared" si="2"/>
        <v>716.99</v>
      </c>
      <c r="C65" s="114">
        <f t="shared" si="3"/>
        <v>111.65651050629225</v>
      </c>
      <c r="D65" s="32">
        <f t="shared" si="11"/>
        <v>0.56275911219391217</v>
      </c>
      <c r="E65" s="34">
        <f t="shared" si="1"/>
        <v>0.53425710260952042</v>
      </c>
      <c r="F65" s="69">
        <f t="shared" si="6"/>
        <v>0.77933695652173918</v>
      </c>
      <c r="G65" s="105" t="s">
        <v>115</v>
      </c>
      <c r="H65" s="128">
        <v>716.99</v>
      </c>
      <c r="I65" s="128">
        <v>111.65651050629225</v>
      </c>
      <c r="J65" s="125">
        <v>383.05700000000002</v>
      </c>
      <c r="K65" s="57">
        <f t="shared" si="4"/>
        <v>1274.0619999999999</v>
      </c>
      <c r="L65" s="45">
        <v>1274062</v>
      </c>
      <c r="M65" s="29">
        <f t="shared" si="7"/>
        <v>920</v>
      </c>
      <c r="N65" s="86" t="s">
        <v>235</v>
      </c>
      <c r="O65" s="92">
        <v>0.92</v>
      </c>
    </row>
    <row r="66" spans="1:15" s="1" customFormat="1" ht="20.100000000000001" customHeight="1" x14ac:dyDescent="0.25">
      <c r="A66" s="7" t="s">
        <v>72</v>
      </c>
      <c r="B66" s="116">
        <f t="shared" si="2"/>
        <v>1459.002</v>
      </c>
      <c r="C66" s="118">
        <f t="shared" si="3"/>
        <v>92.74705072411254</v>
      </c>
      <c r="D66" s="32">
        <f t="shared" si="11"/>
        <v>0.46587881419794874</v>
      </c>
      <c r="E66" s="34">
        <f t="shared" si="1"/>
        <v>0.64831439573078042</v>
      </c>
      <c r="F66" s="69">
        <f t="shared" si="6"/>
        <v>0.66560310218978103</v>
      </c>
      <c r="G66" s="105" t="s">
        <v>116</v>
      </c>
      <c r="H66" s="128">
        <v>1459.002</v>
      </c>
      <c r="I66" s="128">
        <v>92.74705072411254</v>
      </c>
      <c r="J66" s="125">
        <v>945.89200000000005</v>
      </c>
      <c r="K66" s="57">
        <f t="shared" si="4"/>
        <v>3131.72</v>
      </c>
      <c r="L66" s="45">
        <v>3131720</v>
      </c>
      <c r="M66" s="29">
        <f t="shared" si="7"/>
        <v>2192</v>
      </c>
      <c r="N66" s="86" t="s">
        <v>237</v>
      </c>
      <c r="O66" s="92">
        <v>2.1920000000000002</v>
      </c>
    </row>
    <row r="67" spans="1:15" s="1" customFormat="1" ht="20.100000000000001" customHeight="1" x14ac:dyDescent="0.25">
      <c r="A67" s="7" t="s">
        <v>73</v>
      </c>
      <c r="B67" s="33">
        <f t="shared" si="2"/>
        <v>774.52499999999998</v>
      </c>
      <c r="C67" s="114">
        <f t="shared" si="3"/>
        <v>102.76099056009234</v>
      </c>
      <c r="D67" s="32">
        <f t="shared" si="11"/>
        <v>0.32805525212424275</v>
      </c>
      <c r="E67" s="34">
        <f>J67/B67</f>
        <v>0.70049514218391928</v>
      </c>
      <c r="F67" s="69">
        <f t="shared" si="6"/>
        <v>0.57372222222222224</v>
      </c>
      <c r="G67" s="105" t="s">
        <v>117</v>
      </c>
      <c r="H67" s="128">
        <v>774.52499999999998</v>
      </c>
      <c r="I67" s="128">
        <v>102.76099056009234</v>
      </c>
      <c r="J67" s="125">
        <v>542.55100000000004</v>
      </c>
      <c r="K67" s="57">
        <f t="shared" si="4"/>
        <v>2360.9589999999998</v>
      </c>
      <c r="L67" s="45">
        <v>2360959</v>
      </c>
      <c r="M67" s="29">
        <f t="shared" si="7"/>
        <v>1350</v>
      </c>
      <c r="N67" s="86" t="s">
        <v>238</v>
      </c>
      <c r="O67" s="92">
        <v>1.35</v>
      </c>
    </row>
    <row r="68" spans="1:15" s="1" customFormat="1" ht="20.100000000000001" customHeight="1" thickBot="1" x14ac:dyDescent="0.3">
      <c r="A68" s="10" t="s">
        <v>74</v>
      </c>
      <c r="B68" s="37">
        <f t="shared" si="2"/>
        <v>561.41200000000003</v>
      </c>
      <c r="C68" s="115">
        <f t="shared" si="3"/>
        <v>114.05295812188413</v>
      </c>
      <c r="D68" s="35">
        <f t="shared" si="11"/>
        <v>0.4663010426348187</v>
      </c>
      <c r="E68" s="36">
        <f t="shared" ref="E68" si="15">J68/B68</f>
        <v>0.61655076841962764</v>
      </c>
      <c r="F68" s="70">
        <f t="shared" si="6"/>
        <v>0.7197589743589744</v>
      </c>
      <c r="G68" s="105" t="s">
        <v>118</v>
      </c>
      <c r="H68" s="128">
        <v>561.41200000000003</v>
      </c>
      <c r="I68" s="128">
        <v>114.05295812188413</v>
      </c>
      <c r="J68" s="125">
        <v>346.13900000000001</v>
      </c>
      <c r="K68" s="58">
        <f t="shared" si="4"/>
        <v>1203.9690000000001</v>
      </c>
      <c r="L68" s="46">
        <v>1203969</v>
      </c>
      <c r="M68" s="43">
        <f t="shared" si="7"/>
        <v>780</v>
      </c>
      <c r="N68" s="87" t="s">
        <v>240</v>
      </c>
      <c r="O68" s="93">
        <v>0.78</v>
      </c>
    </row>
    <row r="69" spans="1:15" s="1" customFormat="1" ht="20.100000000000001" customHeight="1" x14ac:dyDescent="0.25">
      <c r="A69" s="11"/>
      <c r="D69" s="12"/>
      <c r="G69" s="107"/>
      <c r="H69" s="71"/>
      <c r="I69" s="72"/>
      <c r="J69" s="73"/>
      <c r="K69" s="28"/>
      <c r="O69" s="31"/>
    </row>
    <row r="70" spans="1:15" s="1" customFormat="1" ht="20.100000000000001" customHeight="1" x14ac:dyDescent="0.25">
      <c r="A70" s="11"/>
      <c r="D70" s="12"/>
      <c r="G70" s="106"/>
      <c r="H70" s="74"/>
      <c r="I70" s="75"/>
      <c r="J70" s="76"/>
      <c r="K70" s="28"/>
      <c r="O70" s="31"/>
    </row>
    <row r="71" spans="1:15" s="1" customFormat="1" ht="20.100000000000001" customHeight="1" x14ac:dyDescent="0.25">
      <c r="A71" s="11"/>
      <c r="C71" s="15"/>
      <c r="D71" s="15"/>
      <c r="E71" s="15"/>
      <c r="F71" s="15"/>
      <c r="G71" s="105"/>
      <c r="H71" s="77"/>
      <c r="I71" s="78"/>
      <c r="J71" s="76"/>
      <c r="K71" s="28"/>
      <c r="O71" s="31"/>
    </row>
    <row r="72" spans="1:15" s="1" customFormat="1" ht="20.100000000000001" customHeight="1" x14ac:dyDescent="0.25">
      <c r="A72" s="11"/>
      <c r="D72" s="12"/>
      <c r="G72" s="105"/>
      <c r="H72" s="74"/>
      <c r="I72" s="75"/>
      <c r="J72" s="76"/>
      <c r="K72" s="28"/>
      <c r="O72" s="31"/>
    </row>
    <row r="73" spans="1:15" s="1" customFormat="1" ht="20.100000000000001" customHeight="1" x14ac:dyDescent="0.25">
      <c r="A73" s="11"/>
      <c r="D73" s="12"/>
      <c r="G73" s="105"/>
      <c r="H73" s="74"/>
      <c r="I73" s="75"/>
      <c r="J73" s="79"/>
      <c r="K73" s="28"/>
      <c r="O73" s="31"/>
    </row>
    <row r="74" spans="1:15" s="1" customFormat="1" ht="20.100000000000001" customHeight="1" thickBot="1" x14ac:dyDescent="0.3">
      <c r="A74" s="11"/>
      <c r="D74" s="12"/>
      <c r="G74" s="105"/>
      <c r="H74" s="74"/>
      <c r="I74" s="75"/>
      <c r="J74" s="76"/>
      <c r="K74" s="28"/>
      <c r="O74" s="31"/>
    </row>
    <row r="75" spans="1:15" s="1" customFormat="1" ht="19.5" customHeight="1" x14ac:dyDescent="0.25">
      <c r="A75" s="9" t="s">
        <v>17</v>
      </c>
      <c r="B75" s="17">
        <f t="shared" ref="B75:B105" si="16">H75</f>
        <v>7398.9290000000001</v>
      </c>
      <c r="C75" s="18">
        <f t="shared" ref="C75:C105" si="17">I75</f>
        <v>107.82962202432785</v>
      </c>
      <c r="D75" s="19">
        <f t="shared" ref="D75" si="18">B75/K75</f>
        <v>0.60178547943340366</v>
      </c>
      <c r="E75" s="20">
        <f t="shared" ref="E75:E101" si="19">J75/B75</f>
        <v>0.5088771631678044</v>
      </c>
      <c r="F75" s="68">
        <f t="shared" ref="F75" si="20">B75/M75</f>
        <v>0.9920795119334942</v>
      </c>
      <c r="G75" s="107" t="s">
        <v>119</v>
      </c>
      <c r="H75" s="127">
        <v>7398.9290000000001</v>
      </c>
      <c r="I75" s="127">
        <v>107.82962202432785</v>
      </c>
      <c r="J75" s="124">
        <v>3765.1460000000002</v>
      </c>
      <c r="K75" s="62">
        <f t="shared" ref="K75:K105" si="21">L75/1000</f>
        <v>12294.960999999999</v>
      </c>
      <c r="L75" s="44">
        <v>12294961</v>
      </c>
      <c r="M75" s="99">
        <f t="shared" ref="M75" si="22">M76+M77+M78+M82</f>
        <v>7458</v>
      </c>
      <c r="N75" s="96" t="s">
        <v>17</v>
      </c>
      <c r="O75" s="95">
        <f t="shared" ref="O75" si="23">O76+O77+O78+O82</f>
        <v>7.4580000000000002</v>
      </c>
    </row>
    <row r="76" spans="1:15" s="1" customFormat="1" ht="20.100000000000001" customHeight="1" x14ac:dyDescent="0.25">
      <c r="A76" s="7" t="s">
        <v>75</v>
      </c>
      <c r="B76" s="33">
        <f t="shared" si="16"/>
        <v>267.67500000000001</v>
      </c>
      <c r="C76" s="118">
        <f t="shared" si="17"/>
        <v>87.916509286781732</v>
      </c>
      <c r="D76" s="32">
        <f t="shared" ref="D76:D105" si="24">B76/K76</f>
        <v>0.33230499931720281</v>
      </c>
      <c r="E76" s="34">
        <f t="shared" si="19"/>
        <v>0.70894554964042211</v>
      </c>
      <c r="F76" s="122">
        <f t="shared" ref="F76:F105" si="25">B76/M76</f>
        <v>1.0062969924812031</v>
      </c>
      <c r="G76" s="106" t="s">
        <v>120</v>
      </c>
      <c r="H76" s="128">
        <v>267.67500000000001</v>
      </c>
      <c r="I76" s="128">
        <v>87.916509286781732</v>
      </c>
      <c r="J76" s="125">
        <v>189.767</v>
      </c>
      <c r="K76" s="57">
        <f t="shared" si="21"/>
        <v>805.51</v>
      </c>
      <c r="L76" s="45">
        <v>805510</v>
      </c>
      <c r="M76" s="100">
        <f t="shared" ref="M76:M105" si="26">O76*1000</f>
        <v>266</v>
      </c>
      <c r="N76" s="97" t="s">
        <v>242</v>
      </c>
      <c r="O76" s="92">
        <v>0.26600000000000001</v>
      </c>
    </row>
    <row r="77" spans="1:15" s="1" customFormat="1" ht="20.100000000000001" customHeight="1" x14ac:dyDescent="0.25">
      <c r="A77" s="7" t="s">
        <v>76</v>
      </c>
      <c r="B77" s="116">
        <f t="shared" si="16"/>
        <v>2698.8690000000001</v>
      </c>
      <c r="C77" s="114">
        <f t="shared" si="17"/>
        <v>118.56593710736031</v>
      </c>
      <c r="D77" s="32">
        <f t="shared" si="24"/>
        <v>0.63289254609154055</v>
      </c>
      <c r="E77" s="34">
        <f t="shared" si="19"/>
        <v>0.51738228124447683</v>
      </c>
      <c r="F77" s="122">
        <f t="shared" si="25"/>
        <v>0.99958111111111114</v>
      </c>
      <c r="G77" s="105" t="s">
        <v>121</v>
      </c>
      <c r="H77" s="128">
        <v>2698.8690000000001</v>
      </c>
      <c r="I77" s="128">
        <v>118.56593710736031</v>
      </c>
      <c r="J77" s="125">
        <v>1396.347</v>
      </c>
      <c r="K77" s="57">
        <f t="shared" si="21"/>
        <v>4264.34</v>
      </c>
      <c r="L77" s="45">
        <v>4264340</v>
      </c>
      <c r="M77" s="100">
        <f t="shared" si="26"/>
        <v>2700</v>
      </c>
      <c r="N77" s="97" t="s">
        <v>243</v>
      </c>
      <c r="O77" s="92">
        <v>2.7</v>
      </c>
    </row>
    <row r="78" spans="1:15" s="1" customFormat="1" ht="20.100000000000001" customHeight="1" x14ac:dyDescent="0.25">
      <c r="A78" s="7" t="s">
        <v>77</v>
      </c>
      <c r="B78" s="116">
        <f t="shared" si="16"/>
        <v>2760.5239999999999</v>
      </c>
      <c r="C78" s="114">
        <f t="shared" si="17"/>
        <v>108.29461685693741</v>
      </c>
      <c r="D78" s="32">
        <f t="shared" si="24"/>
        <v>0.72521223537076662</v>
      </c>
      <c r="E78" s="34">
        <f t="shared" si="19"/>
        <v>0.44441779893962163</v>
      </c>
      <c r="F78" s="122">
        <f t="shared" si="25"/>
        <v>1.0067556528081691</v>
      </c>
      <c r="G78" s="105" t="s">
        <v>122</v>
      </c>
      <c r="H78" s="128">
        <v>2760.5239999999999</v>
      </c>
      <c r="I78" s="128">
        <v>108.29461685693741</v>
      </c>
      <c r="J78" s="125">
        <v>1226.826</v>
      </c>
      <c r="K78" s="57">
        <f t="shared" si="21"/>
        <v>3806.5050000000001</v>
      </c>
      <c r="L78" s="45">
        <v>3806505</v>
      </c>
      <c r="M78" s="100">
        <f t="shared" si="26"/>
        <v>2742</v>
      </c>
      <c r="N78" s="97" t="s">
        <v>244</v>
      </c>
      <c r="O78" s="92">
        <f t="shared" ref="O78" si="27">O81+O80+O79</f>
        <v>2.742</v>
      </c>
    </row>
    <row r="79" spans="1:15" s="1" customFormat="1" ht="20.100000000000001" customHeight="1" x14ac:dyDescent="0.25">
      <c r="A79" s="7" t="s">
        <v>18</v>
      </c>
      <c r="B79" s="33">
        <f t="shared" si="16"/>
        <v>626.99400000000003</v>
      </c>
      <c r="C79" s="118">
        <f t="shared" si="17"/>
        <v>94.505514381706448</v>
      </c>
      <c r="D79" s="32">
        <f t="shared" si="24"/>
        <v>0.36833466491211581</v>
      </c>
      <c r="E79" s="34">
        <f t="shared" si="19"/>
        <v>0.3896688006583795</v>
      </c>
      <c r="F79" s="69">
        <f t="shared" si="25"/>
        <v>0.6599936842105264</v>
      </c>
      <c r="G79" s="105" t="s">
        <v>123</v>
      </c>
      <c r="H79" s="128">
        <v>626.99400000000003</v>
      </c>
      <c r="I79" s="128">
        <v>94.505514381706448</v>
      </c>
      <c r="J79" s="125">
        <v>244.32</v>
      </c>
      <c r="K79" s="57">
        <f t="shared" si="21"/>
        <v>1702.24</v>
      </c>
      <c r="L79" s="45">
        <v>1702240</v>
      </c>
      <c r="M79" s="100">
        <f t="shared" si="26"/>
        <v>950</v>
      </c>
      <c r="N79" s="97" t="s">
        <v>245</v>
      </c>
      <c r="O79" s="92">
        <v>0.95</v>
      </c>
    </row>
    <row r="80" spans="1:15" s="1" customFormat="1" ht="20.100000000000001" customHeight="1" x14ac:dyDescent="0.25">
      <c r="A80" s="7" t="s">
        <v>19</v>
      </c>
      <c r="B80" s="33">
        <f t="shared" si="16"/>
        <v>260.32499999999999</v>
      </c>
      <c r="C80" s="114">
        <f t="shared" si="17"/>
        <v>174.08967800180559</v>
      </c>
      <c r="D80" s="32">
        <f t="shared" si="24"/>
        <v>0.47150332266530465</v>
      </c>
      <c r="E80" s="34">
        <f t="shared" si="19"/>
        <v>0.24863535964659561</v>
      </c>
      <c r="F80" s="122">
        <f t="shared" si="25"/>
        <v>1.7126644736842105</v>
      </c>
      <c r="G80" s="105" t="s">
        <v>124</v>
      </c>
      <c r="H80" s="128">
        <v>260.32499999999999</v>
      </c>
      <c r="I80" s="128">
        <v>174.08967800180559</v>
      </c>
      <c r="J80" s="125">
        <v>64.725999999999999</v>
      </c>
      <c r="K80" s="57">
        <f t="shared" si="21"/>
        <v>552.11699999999996</v>
      </c>
      <c r="L80" s="45">
        <v>552117</v>
      </c>
      <c r="M80" s="100">
        <f t="shared" si="26"/>
        <v>152</v>
      </c>
      <c r="N80" s="97" t="s">
        <v>247</v>
      </c>
      <c r="O80" s="92">
        <v>0.152</v>
      </c>
    </row>
    <row r="81" spans="1:15" s="1" customFormat="1" ht="20.100000000000001" customHeight="1" x14ac:dyDescent="0.25">
      <c r="A81" s="7" t="s">
        <v>78</v>
      </c>
      <c r="B81" s="33">
        <f t="shared" si="16"/>
        <v>1873.2049999999999</v>
      </c>
      <c r="C81" s="114">
        <f t="shared" si="17"/>
        <v>107.89698779739705</v>
      </c>
      <c r="D81" s="117">
        <f t="shared" si="24"/>
        <v>1.2068468986204923</v>
      </c>
      <c r="E81" s="34">
        <f t="shared" si="19"/>
        <v>0.48995171377398627</v>
      </c>
      <c r="F81" s="122">
        <f t="shared" si="25"/>
        <v>1.1421981707317073</v>
      </c>
      <c r="G81" s="105" t="s">
        <v>125</v>
      </c>
      <c r="H81" s="128">
        <v>1873.2049999999999</v>
      </c>
      <c r="I81" s="128">
        <v>107.89698779739705</v>
      </c>
      <c r="J81" s="125">
        <v>917.78</v>
      </c>
      <c r="K81" s="57">
        <f t="shared" si="21"/>
        <v>1552.1479999999999</v>
      </c>
      <c r="L81" s="45">
        <v>1552148</v>
      </c>
      <c r="M81" s="100">
        <f t="shared" si="26"/>
        <v>1640</v>
      </c>
      <c r="N81" s="97" t="s">
        <v>270</v>
      </c>
      <c r="O81" s="92">
        <v>1.64</v>
      </c>
    </row>
    <row r="82" spans="1:15" s="1" customFormat="1" ht="20.100000000000001" customHeight="1" thickBot="1" x14ac:dyDescent="0.3">
      <c r="A82" s="7" t="s">
        <v>79</v>
      </c>
      <c r="B82" s="116">
        <f t="shared" si="16"/>
        <v>1671.8610000000001</v>
      </c>
      <c r="C82" s="118">
        <f t="shared" si="17"/>
        <v>96.534849841760916</v>
      </c>
      <c r="D82" s="32">
        <f t="shared" si="24"/>
        <v>0.48904758255265451</v>
      </c>
      <c r="E82" s="34">
        <f t="shared" si="19"/>
        <v>0.56954854500463847</v>
      </c>
      <c r="F82" s="69">
        <f t="shared" si="25"/>
        <v>0.9553491428571429</v>
      </c>
      <c r="G82" s="105" t="s">
        <v>126</v>
      </c>
      <c r="H82" s="128">
        <v>1671.8610000000001</v>
      </c>
      <c r="I82" s="128">
        <v>96.534849841760916</v>
      </c>
      <c r="J82" s="125">
        <v>952.20600000000002</v>
      </c>
      <c r="K82" s="58">
        <f t="shared" si="21"/>
        <v>3418.6060000000002</v>
      </c>
      <c r="L82" s="45">
        <v>3418606</v>
      </c>
      <c r="M82" s="101">
        <f t="shared" si="26"/>
        <v>1750</v>
      </c>
      <c r="N82" s="98" t="s">
        <v>246</v>
      </c>
      <c r="O82" s="93">
        <v>1.75</v>
      </c>
    </row>
    <row r="83" spans="1:15" s="1" customFormat="1" ht="20.100000000000001" customHeight="1" x14ac:dyDescent="0.25">
      <c r="A83" s="9" t="s">
        <v>21</v>
      </c>
      <c r="B83" s="17">
        <f t="shared" si="16"/>
        <v>7815.4350000000004</v>
      </c>
      <c r="C83" s="18">
        <f t="shared" si="17"/>
        <v>108.36445200449906</v>
      </c>
      <c r="D83" s="19">
        <f t="shared" si="24"/>
        <v>0.46274190610870586</v>
      </c>
      <c r="E83" s="20">
        <f t="shared" si="19"/>
        <v>0.54346482313524447</v>
      </c>
      <c r="F83" s="68">
        <f t="shared" si="25"/>
        <v>0.99433015267175573</v>
      </c>
      <c r="G83" s="107" t="s">
        <v>127</v>
      </c>
      <c r="H83" s="127">
        <v>7815.4350000000004</v>
      </c>
      <c r="I83" s="127">
        <v>108.36445200449906</v>
      </c>
      <c r="J83" s="124">
        <v>4247.4139999999998</v>
      </c>
      <c r="K83" s="63">
        <f t="shared" si="21"/>
        <v>16889.403999999999</v>
      </c>
      <c r="L83" s="44">
        <v>16889404</v>
      </c>
      <c r="M83" s="53">
        <f>SUM(M84:M93)</f>
        <v>7860</v>
      </c>
      <c r="N83" s="88" t="s">
        <v>21</v>
      </c>
      <c r="O83" s="91">
        <f t="shared" ref="O83" si="28">SUM(O84:O93)</f>
        <v>7.86</v>
      </c>
    </row>
    <row r="84" spans="1:15" s="1" customFormat="1" ht="20.100000000000001" customHeight="1" x14ac:dyDescent="0.25">
      <c r="A84" s="7" t="s">
        <v>36</v>
      </c>
      <c r="B84" s="33">
        <f t="shared" si="16"/>
        <v>167.553</v>
      </c>
      <c r="C84" s="114">
        <f t="shared" si="17"/>
        <v>103.98622230497114</v>
      </c>
      <c r="D84" s="32">
        <f t="shared" si="24"/>
        <v>0.7562455147387378</v>
      </c>
      <c r="E84" s="121">
        <f t="shared" si="19"/>
        <v>0.92544448622227005</v>
      </c>
      <c r="F84" s="122">
        <f t="shared" si="25"/>
        <v>1.1170199999999999</v>
      </c>
      <c r="G84" s="106" t="s">
        <v>128</v>
      </c>
      <c r="H84" s="128">
        <v>167.553</v>
      </c>
      <c r="I84" s="128">
        <v>103.98622230497114</v>
      </c>
      <c r="J84" s="125">
        <v>155.06100000000001</v>
      </c>
      <c r="K84" s="64">
        <f t="shared" si="21"/>
        <v>221.559</v>
      </c>
      <c r="L84" s="45">
        <v>221559</v>
      </c>
      <c r="M84" s="51">
        <f t="shared" si="26"/>
        <v>150</v>
      </c>
      <c r="N84" s="86" t="s">
        <v>248</v>
      </c>
      <c r="O84" s="92">
        <v>0.15</v>
      </c>
    </row>
    <row r="85" spans="1:15" s="1" customFormat="1" ht="20.100000000000001" customHeight="1" x14ac:dyDescent="0.25">
      <c r="A85" s="7" t="s">
        <v>38</v>
      </c>
      <c r="B85" s="33">
        <f t="shared" si="16"/>
        <v>164.99199999999999</v>
      </c>
      <c r="C85" s="114">
        <f t="shared" si="17"/>
        <v>120.71319349434084</v>
      </c>
      <c r="D85" s="32">
        <f t="shared" si="24"/>
        <v>0.49605392517941488</v>
      </c>
      <c r="E85" s="34">
        <f t="shared" si="19"/>
        <v>0.74696348913886734</v>
      </c>
      <c r="F85" s="122">
        <f t="shared" si="25"/>
        <v>1.2691692307692306</v>
      </c>
      <c r="G85" s="105" t="s">
        <v>129</v>
      </c>
      <c r="H85" s="128">
        <v>164.99199999999999</v>
      </c>
      <c r="I85" s="128">
        <v>120.71319349434084</v>
      </c>
      <c r="J85" s="125">
        <v>123.24299999999999</v>
      </c>
      <c r="K85" s="64">
        <f t="shared" si="21"/>
        <v>332.60899999999998</v>
      </c>
      <c r="L85" s="45">
        <v>332609</v>
      </c>
      <c r="M85" s="51">
        <f t="shared" si="26"/>
        <v>130</v>
      </c>
      <c r="N85" s="86" t="s">
        <v>249</v>
      </c>
      <c r="O85" s="92">
        <v>0.13</v>
      </c>
    </row>
    <row r="86" spans="1:15" s="1" customFormat="1" ht="20.100000000000001" customHeight="1" x14ac:dyDescent="0.25">
      <c r="A86" s="7" t="s">
        <v>39</v>
      </c>
      <c r="B86" s="33">
        <f t="shared" si="16"/>
        <v>266.00400000000002</v>
      </c>
      <c r="C86" s="118">
        <f t="shared" si="17"/>
        <v>91.74070190928154</v>
      </c>
      <c r="D86" s="32">
        <f t="shared" si="24"/>
        <v>0.5034731554421602</v>
      </c>
      <c r="E86" s="34">
        <f t="shared" si="19"/>
        <v>0.70460218643328665</v>
      </c>
      <c r="F86" s="69">
        <f t="shared" si="25"/>
        <v>0.98520000000000008</v>
      </c>
      <c r="G86" s="105" t="s">
        <v>130</v>
      </c>
      <c r="H86" s="128">
        <v>266.00400000000002</v>
      </c>
      <c r="I86" s="128">
        <v>91.74070190928154</v>
      </c>
      <c r="J86" s="125">
        <v>187.42699999999999</v>
      </c>
      <c r="K86" s="64">
        <f t="shared" si="21"/>
        <v>528.33799999999997</v>
      </c>
      <c r="L86" s="45">
        <v>528338</v>
      </c>
      <c r="M86" s="51">
        <f t="shared" si="26"/>
        <v>270</v>
      </c>
      <c r="N86" s="86" t="s">
        <v>250</v>
      </c>
      <c r="O86" s="92">
        <v>0.27</v>
      </c>
    </row>
    <row r="87" spans="1:15" s="1" customFormat="1" ht="20.100000000000001" customHeight="1" x14ac:dyDescent="0.25">
      <c r="A87" s="7" t="s">
        <v>5</v>
      </c>
      <c r="B87" s="33">
        <f t="shared" si="16"/>
        <v>712.89400000000001</v>
      </c>
      <c r="C87" s="118">
        <f t="shared" si="17"/>
        <v>83.175998814594948</v>
      </c>
      <c r="D87" s="32">
        <f t="shared" si="24"/>
        <v>0.31430235444380711</v>
      </c>
      <c r="E87" s="34">
        <f t="shared" si="19"/>
        <v>0.68410871742503088</v>
      </c>
      <c r="F87" s="69">
        <f t="shared" si="25"/>
        <v>0.9139666666666667</v>
      </c>
      <c r="G87" s="105" t="s">
        <v>5</v>
      </c>
      <c r="H87" s="128">
        <v>712.89400000000001</v>
      </c>
      <c r="I87" s="128">
        <v>83.175998814594948</v>
      </c>
      <c r="J87" s="125">
        <v>487.697</v>
      </c>
      <c r="K87" s="64">
        <f t="shared" si="21"/>
        <v>2268.1790000000001</v>
      </c>
      <c r="L87" s="45">
        <v>2268179</v>
      </c>
      <c r="M87" s="51">
        <f t="shared" si="26"/>
        <v>780</v>
      </c>
      <c r="N87" s="86" t="s">
        <v>251</v>
      </c>
      <c r="O87" s="92">
        <v>0.78</v>
      </c>
    </row>
    <row r="88" spans="1:15" s="1" customFormat="1" ht="20.100000000000001" customHeight="1" x14ac:dyDescent="0.25">
      <c r="A88" s="7" t="s">
        <v>7</v>
      </c>
      <c r="B88" s="116">
        <f t="shared" si="16"/>
        <v>1213.0139999999999</v>
      </c>
      <c r="C88" s="118">
        <f t="shared" si="17"/>
        <v>99.852157950626022</v>
      </c>
      <c r="D88" s="32">
        <f t="shared" si="24"/>
        <v>0.4257430850890207</v>
      </c>
      <c r="E88" s="34">
        <f t="shared" si="19"/>
        <v>0.48765636670310486</v>
      </c>
      <c r="F88" s="69">
        <f t="shared" si="25"/>
        <v>0.96270952380952368</v>
      </c>
      <c r="G88" s="105" t="s">
        <v>7</v>
      </c>
      <c r="H88" s="128">
        <v>1213.0139999999999</v>
      </c>
      <c r="I88" s="128">
        <v>99.852157950626022</v>
      </c>
      <c r="J88" s="125">
        <v>591.53399999999999</v>
      </c>
      <c r="K88" s="64">
        <f t="shared" si="21"/>
        <v>2849.1689999999999</v>
      </c>
      <c r="L88" s="45">
        <v>2849169</v>
      </c>
      <c r="M88" s="51">
        <f t="shared" si="26"/>
        <v>1260</v>
      </c>
      <c r="N88" s="86" t="s">
        <v>253</v>
      </c>
      <c r="O88" s="92">
        <v>1.26</v>
      </c>
    </row>
    <row r="89" spans="1:15" s="1" customFormat="1" ht="20.100000000000001" customHeight="1" x14ac:dyDescent="0.25">
      <c r="A89" s="7" t="s">
        <v>80</v>
      </c>
      <c r="B89" s="116">
        <f t="shared" si="16"/>
        <v>1201.2429999999999</v>
      </c>
      <c r="C89" s="114">
        <f t="shared" si="17"/>
        <v>110.9244481216838</v>
      </c>
      <c r="D89" s="32">
        <f t="shared" si="24"/>
        <v>0.5096201573605913</v>
      </c>
      <c r="E89" s="34">
        <f t="shared" si="19"/>
        <v>0.73375994698824465</v>
      </c>
      <c r="F89" s="122">
        <f t="shared" si="25"/>
        <v>1.0010358333333333</v>
      </c>
      <c r="G89" s="105" t="s">
        <v>131</v>
      </c>
      <c r="H89" s="128">
        <v>1201.2429999999999</v>
      </c>
      <c r="I89" s="128">
        <v>110.9244481216838</v>
      </c>
      <c r="J89" s="125">
        <v>881.42399999999998</v>
      </c>
      <c r="K89" s="64">
        <f t="shared" si="21"/>
        <v>2357.134</v>
      </c>
      <c r="L89" s="45">
        <v>2357134</v>
      </c>
      <c r="M89" s="51">
        <f t="shared" si="26"/>
        <v>1200</v>
      </c>
      <c r="N89" s="86" t="s">
        <v>254</v>
      </c>
      <c r="O89" s="92">
        <v>1.2</v>
      </c>
    </row>
    <row r="90" spans="1:15" s="1" customFormat="1" ht="20.100000000000001" customHeight="1" x14ac:dyDescent="0.25">
      <c r="A90" s="7" t="s">
        <v>81</v>
      </c>
      <c r="B90" s="33">
        <f t="shared" si="16"/>
        <v>619.65</v>
      </c>
      <c r="C90" s="114">
        <f t="shared" si="17"/>
        <v>115.31869199403727</v>
      </c>
      <c r="D90" s="32">
        <f t="shared" si="24"/>
        <v>0.23793597596564414</v>
      </c>
      <c r="E90" s="34">
        <f t="shared" si="19"/>
        <v>0.65211813120309847</v>
      </c>
      <c r="F90" s="69">
        <f t="shared" si="25"/>
        <v>0.6885</v>
      </c>
      <c r="G90" s="105" t="s">
        <v>132</v>
      </c>
      <c r="H90" s="128">
        <v>619.65</v>
      </c>
      <c r="I90" s="128">
        <v>115.31869199403727</v>
      </c>
      <c r="J90" s="125">
        <v>404.08499999999998</v>
      </c>
      <c r="K90" s="64">
        <f t="shared" si="21"/>
        <v>2604.2719999999999</v>
      </c>
      <c r="L90" s="45">
        <v>2604272</v>
      </c>
      <c r="M90" s="51">
        <f t="shared" si="26"/>
        <v>900</v>
      </c>
      <c r="N90" s="86" t="s">
        <v>252</v>
      </c>
      <c r="O90" s="92">
        <v>0.9</v>
      </c>
    </row>
    <row r="91" spans="1:15" s="1" customFormat="1" ht="20.100000000000001" customHeight="1" x14ac:dyDescent="0.25">
      <c r="A91" s="7" t="s">
        <v>82</v>
      </c>
      <c r="B91" s="116">
        <f t="shared" si="16"/>
        <v>2444.056</v>
      </c>
      <c r="C91" s="114">
        <f t="shared" si="17"/>
        <v>123.11303623339158</v>
      </c>
      <c r="D91" s="32">
        <f t="shared" si="24"/>
        <v>0.87906450113872936</v>
      </c>
      <c r="E91" s="34">
        <f t="shared" si="19"/>
        <v>0.31336720598873347</v>
      </c>
      <c r="F91" s="122">
        <f t="shared" si="25"/>
        <v>1.1922224390243903</v>
      </c>
      <c r="G91" s="105" t="s">
        <v>133</v>
      </c>
      <c r="H91" s="128">
        <v>2444.056</v>
      </c>
      <c r="I91" s="128">
        <v>123.11303623339158</v>
      </c>
      <c r="J91" s="125">
        <v>765.88699999999994</v>
      </c>
      <c r="K91" s="64">
        <f t="shared" si="21"/>
        <v>2780.2919999999999</v>
      </c>
      <c r="L91" s="45">
        <v>2780292</v>
      </c>
      <c r="M91" s="51">
        <f t="shared" si="26"/>
        <v>2050</v>
      </c>
      <c r="N91" s="86" t="s">
        <v>255</v>
      </c>
      <c r="O91" s="92">
        <v>2.0499999999999998</v>
      </c>
    </row>
    <row r="92" spans="1:15" s="1" customFormat="1" ht="20.100000000000001" customHeight="1" x14ac:dyDescent="0.25">
      <c r="A92" s="7" t="s">
        <v>83</v>
      </c>
      <c r="B92" s="33">
        <f t="shared" si="16"/>
        <v>622.952</v>
      </c>
      <c r="C92" s="118">
        <f t="shared" si="17"/>
        <v>97.061596015026225</v>
      </c>
      <c r="D92" s="32">
        <f t="shared" si="24"/>
        <v>0.33143713275745018</v>
      </c>
      <c r="E92" s="34">
        <f t="shared" si="19"/>
        <v>0.70449890200208043</v>
      </c>
      <c r="F92" s="122">
        <f t="shared" si="25"/>
        <v>1.0047612903225807</v>
      </c>
      <c r="G92" s="105" t="s">
        <v>134</v>
      </c>
      <c r="H92" s="128">
        <v>622.952</v>
      </c>
      <c r="I92" s="128">
        <v>97.061596015026225</v>
      </c>
      <c r="J92" s="125">
        <v>438.86900000000003</v>
      </c>
      <c r="K92" s="64">
        <f t="shared" si="21"/>
        <v>1879.548</v>
      </c>
      <c r="L92" s="45">
        <v>1879548</v>
      </c>
      <c r="M92" s="51">
        <f t="shared" si="26"/>
        <v>620</v>
      </c>
      <c r="N92" s="86" t="s">
        <v>256</v>
      </c>
      <c r="O92" s="92">
        <v>0.62</v>
      </c>
    </row>
    <row r="93" spans="1:15" s="1" customFormat="1" ht="20.100000000000001" customHeight="1" thickBot="1" x14ac:dyDescent="0.3">
      <c r="A93" s="7" t="s">
        <v>84</v>
      </c>
      <c r="B93" s="33">
        <f t="shared" si="16"/>
        <v>403.077</v>
      </c>
      <c r="C93" s="114">
        <f t="shared" si="17"/>
        <v>132.06416502573612</v>
      </c>
      <c r="D93" s="32">
        <f t="shared" si="24"/>
        <v>0.37730552352139463</v>
      </c>
      <c r="E93" s="34">
        <f t="shared" si="19"/>
        <v>0.52641802930953641</v>
      </c>
      <c r="F93" s="69">
        <f t="shared" si="25"/>
        <v>0.80615400000000004</v>
      </c>
      <c r="G93" s="105" t="s">
        <v>135</v>
      </c>
      <c r="H93" s="128">
        <v>403.077</v>
      </c>
      <c r="I93" s="128">
        <v>132.06416502573612</v>
      </c>
      <c r="J93" s="125">
        <v>212.18700000000001</v>
      </c>
      <c r="K93" s="65">
        <f t="shared" si="21"/>
        <v>1068.3040000000001</v>
      </c>
      <c r="L93" s="45">
        <v>1068304</v>
      </c>
      <c r="M93" s="54">
        <f t="shared" si="26"/>
        <v>500</v>
      </c>
      <c r="N93" s="89" t="s">
        <v>257</v>
      </c>
      <c r="O93" s="93">
        <v>0.5</v>
      </c>
    </row>
    <row r="94" spans="1:15" s="1" customFormat="1" ht="20.100000000000001" customHeight="1" x14ac:dyDescent="0.25">
      <c r="A94" s="9" t="s">
        <v>20</v>
      </c>
      <c r="B94" s="17">
        <f t="shared" si="16"/>
        <v>3291.799</v>
      </c>
      <c r="C94" s="18">
        <f t="shared" si="17"/>
        <v>115.08945674948929</v>
      </c>
      <c r="D94" s="19">
        <f t="shared" si="24"/>
        <v>0.40683472158298528</v>
      </c>
      <c r="E94" s="20">
        <f t="shared" si="19"/>
        <v>0.56833846781045871</v>
      </c>
      <c r="F94" s="68">
        <f t="shared" si="25"/>
        <v>0.8979266230223677</v>
      </c>
      <c r="G94" s="107" t="s">
        <v>136</v>
      </c>
      <c r="H94" s="127">
        <v>3291.799</v>
      </c>
      <c r="I94" s="127">
        <v>115.08945674948929</v>
      </c>
      <c r="J94" s="124">
        <v>1870.856</v>
      </c>
      <c r="K94" s="66">
        <f t="shared" si="21"/>
        <v>8091.2439999999997</v>
      </c>
      <c r="L94" s="44">
        <v>8091244</v>
      </c>
      <c r="M94" s="50">
        <f>SUM(M95:M105)</f>
        <v>3666</v>
      </c>
      <c r="N94" s="85" t="s">
        <v>20</v>
      </c>
      <c r="O94" s="91">
        <f t="shared" ref="O94" si="29">SUM(O95:O105)</f>
        <v>3.6659999999999995</v>
      </c>
    </row>
    <row r="95" spans="1:15" s="1" customFormat="1" ht="20.100000000000001" customHeight="1" x14ac:dyDescent="0.25">
      <c r="A95" s="7" t="s">
        <v>37</v>
      </c>
      <c r="B95" s="33">
        <f t="shared" si="16"/>
        <v>383.67099999999999</v>
      </c>
      <c r="C95" s="114">
        <f t="shared" si="17"/>
        <v>132.84868924491781</v>
      </c>
      <c r="D95" s="32">
        <f t="shared" si="24"/>
        <v>0.39045356894616379</v>
      </c>
      <c r="E95" s="34">
        <f t="shared" si="19"/>
        <v>0.64935322190105593</v>
      </c>
      <c r="F95" s="122">
        <f t="shared" si="25"/>
        <v>1.2789033333333333</v>
      </c>
      <c r="G95" s="105" t="s">
        <v>137</v>
      </c>
      <c r="H95" s="128">
        <v>383.67099999999999</v>
      </c>
      <c r="I95" s="128">
        <v>132.84868924491781</v>
      </c>
      <c r="J95" s="125">
        <v>249.13800000000001</v>
      </c>
      <c r="K95" s="64">
        <f>L95/1000</f>
        <v>982.62900000000002</v>
      </c>
      <c r="L95" s="45">
        <v>982629</v>
      </c>
      <c r="M95" s="51">
        <f t="shared" si="26"/>
        <v>300</v>
      </c>
      <c r="N95" s="86" t="s">
        <v>261</v>
      </c>
      <c r="O95" s="92">
        <v>0.3</v>
      </c>
    </row>
    <row r="96" spans="1:15" s="1" customFormat="1" ht="20.100000000000001" customHeight="1" x14ac:dyDescent="0.25">
      <c r="A96" s="7" t="s">
        <v>40</v>
      </c>
      <c r="B96" s="33">
        <f t="shared" si="16"/>
        <v>482.95499999999998</v>
      </c>
      <c r="C96" s="114">
        <f t="shared" si="17"/>
        <v>104.9015072036908</v>
      </c>
      <c r="D96" s="32">
        <f t="shared" si="24"/>
        <v>0.48679336568845344</v>
      </c>
      <c r="E96" s="34">
        <f t="shared" si="19"/>
        <v>0.61735151308092895</v>
      </c>
      <c r="F96" s="69">
        <f t="shared" si="25"/>
        <v>0.74300769230769226</v>
      </c>
      <c r="G96" s="106" t="s">
        <v>138</v>
      </c>
      <c r="H96" s="128">
        <v>482.95499999999998</v>
      </c>
      <c r="I96" s="128">
        <v>104.9015072036908</v>
      </c>
      <c r="J96" s="125">
        <v>298.15300000000002</v>
      </c>
      <c r="K96" s="64">
        <f t="shared" si="21"/>
        <v>992.11500000000001</v>
      </c>
      <c r="L96" s="45">
        <v>992115</v>
      </c>
      <c r="M96" s="51">
        <f t="shared" si="26"/>
        <v>650</v>
      </c>
      <c r="N96" s="86" t="s">
        <v>258</v>
      </c>
      <c r="O96" s="92">
        <v>0.65</v>
      </c>
    </row>
    <row r="97" spans="1:15" s="1" customFormat="1" ht="20.100000000000001" customHeight="1" x14ac:dyDescent="0.25">
      <c r="A97" s="7" t="s">
        <v>6</v>
      </c>
      <c r="B97" s="33">
        <f t="shared" si="16"/>
        <v>294.20400000000001</v>
      </c>
      <c r="C97" s="114">
        <f t="shared" si="17"/>
        <v>109.19942543027774</v>
      </c>
      <c r="D97" s="32">
        <f t="shared" si="24"/>
        <v>0.28194854269468989</v>
      </c>
      <c r="E97" s="34">
        <f t="shared" si="19"/>
        <v>0.76710377833068211</v>
      </c>
      <c r="F97" s="122">
        <f t="shared" si="25"/>
        <v>1.2791478260869567</v>
      </c>
      <c r="G97" s="105" t="s">
        <v>6</v>
      </c>
      <c r="H97" s="128">
        <v>294.20400000000001</v>
      </c>
      <c r="I97" s="128">
        <v>109.19942543027774</v>
      </c>
      <c r="J97" s="125">
        <v>225.685</v>
      </c>
      <c r="K97" s="64">
        <f>L97/1000</f>
        <v>1043.4670000000001</v>
      </c>
      <c r="L97" s="45">
        <v>1043467</v>
      </c>
      <c r="M97" s="51">
        <f t="shared" si="26"/>
        <v>230</v>
      </c>
      <c r="N97" s="86" t="s">
        <v>260</v>
      </c>
      <c r="O97" s="92">
        <v>0.23</v>
      </c>
    </row>
    <row r="98" spans="1:15" s="1" customFormat="1" ht="20.100000000000001" customHeight="1" x14ac:dyDescent="0.25">
      <c r="A98" s="7" t="s">
        <v>8</v>
      </c>
      <c r="B98" s="33">
        <f t="shared" si="16"/>
        <v>69.599000000000004</v>
      </c>
      <c r="C98" s="114">
        <f t="shared" si="17"/>
        <v>109.87465269007325</v>
      </c>
      <c r="D98" s="32">
        <f t="shared" si="24"/>
        <v>0.22257150532132625</v>
      </c>
      <c r="E98" s="34">
        <f t="shared" si="19"/>
        <v>0.697035876952255</v>
      </c>
      <c r="F98" s="122">
        <f t="shared" si="25"/>
        <v>1.39198</v>
      </c>
      <c r="G98" s="105" t="s">
        <v>8</v>
      </c>
      <c r="H98" s="128">
        <v>69.599000000000004</v>
      </c>
      <c r="I98" s="128">
        <v>109.87465269007325</v>
      </c>
      <c r="J98" s="125">
        <v>48.512999999999998</v>
      </c>
      <c r="K98" s="64">
        <f t="shared" si="21"/>
        <v>312.70400000000001</v>
      </c>
      <c r="L98" s="45">
        <v>312704</v>
      </c>
      <c r="M98" s="51">
        <f t="shared" si="26"/>
        <v>50</v>
      </c>
      <c r="N98" s="86" t="s">
        <v>259</v>
      </c>
      <c r="O98" s="92">
        <v>0.05</v>
      </c>
    </row>
    <row r="99" spans="1:15" s="1" customFormat="1" ht="20.100000000000001" customHeight="1" x14ac:dyDescent="0.25">
      <c r="A99" s="7" t="s">
        <v>9</v>
      </c>
      <c r="B99" s="33">
        <f t="shared" si="16"/>
        <v>945.71699999999998</v>
      </c>
      <c r="C99" s="114">
        <f t="shared" si="17"/>
        <v>117.17818396284861</v>
      </c>
      <c r="D99" s="32">
        <f t="shared" si="24"/>
        <v>0.50762824266738094</v>
      </c>
      <c r="E99" s="34">
        <f t="shared" si="19"/>
        <v>0.49785718137666979</v>
      </c>
      <c r="F99" s="69">
        <f t="shared" si="25"/>
        <v>0.63047799999999998</v>
      </c>
      <c r="G99" s="105" t="s">
        <v>9</v>
      </c>
      <c r="H99" s="128">
        <v>945.71699999999998</v>
      </c>
      <c r="I99" s="128">
        <v>117.17818396284861</v>
      </c>
      <c r="J99" s="125">
        <v>470.83199999999999</v>
      </c>
      <c r="K99" s="64">
        <f t="shared" si="21"/>
        <v>1863.011</v>
      </c>
      <c r="L99" s="45">
        <v>1863011</v>
      </c>
      <c r="M99" s="51">
        <f t="shared" si="26"/>
        <v>1500</v>
      </c>
      <c r="N99" s="86" t="s">
        <v>262</v>
      </c>
      <c r="O99" s="92">
        <v>1.5</v>
      </c>
    </row>
    <row r="100" spans="1:15" s="1" customFormat="1" ht="20.100000000000001" customHeight="1" x14ac:dyDescent="0.25">
      <c r="A100" s="7" t="s">
        <v>10</v>
      </c>
      <c r="B100" s="33">
        <f t="shared" si="16"/>
        <v>389.32400000000001</v>
      </c>
      <c r="C100" s="114">
        <f t="shared" si="17"/>
        <v>121.42696741354359</v>
      </c>
      <c r="D100" s="32">
        <f t="shared" si="24"/>
        <v>0.29971562258945106</v>
      </c>
      <c r="E100" s="34">
        <f t="shared" si="19"/>
        <v>0.54573568544451401</v>
      </c>
      <c r="F100" s="122">
        <f t="shared" si="25"/>
        <v>1.1797696969696969</v>
      </c>
      <c r="G100" s="105" t="s">
        <v>10</v>
      </c>
      <c r="H100" s="128">
        <v>389.32400000000001</v>
      </c>
      <c r="I100" s="128">
        <v>121.42696741354359</v>
      </c>
      <c r="J100" s="125">
        <v>212.46799999999999</v>
      </c>
      <c r="K100" s="64">
        <f t="shared" si="21"/>
        <v>1298.9780000000001</v>
      </c>
      <c r="L100" s="45">
        <v>1298978</v>
      </c>
      <c r="M100" s="51">
        <f t="shared" si="26"/>
        <v>330</v>
      </c>
      <c r="N100" s="86" t="s">
        <v>264</v>
      </c>
      <c r="O100" s="92">
        <v>0.33</v>
      </c>
    </row>
    <row r="101" spans="1:15" s="1" customFormat="1" ht="20.100000000000001" customHeight="1" x14ac:dyDescent="0.25">
      <c r="A101" s="7" t="s">
        <v>85</v>
      </c>
      <c r="B101" s="33">
        <f t="shared" si="16"/>
        <v>362.53300000000002</v>
      </c>
      <c r="C101" s="114">
        <f t="shared" si="17"/>
        <v>127.01826794385778</v>
      </c>
      <c r="D101" s="32">
        <f t="shared" si="24"/>
        <v>0.46928319471861757</v>
      </c>
      <c r="E101" s="34">
        <f t="shared" si="19"/>
        <v>0.49066705651623438</v>
      </c>
      <c r="F101" s="122">
        <f t="shared" si="25"/>
        <v>1.8591435897435897</v>
      </c>
      <c r="G101" s="105" t="s">
        <v>139</v>
      </c>
      <c r="H101" s="128">
        <v>362.53300000000002</v>
      </c>
      <c r="I101" s="128">
        <v>127.01826794385778</v>
      </c>
      <c r="J101" s="125">
        <v>177.88300000000001</v>
      </c>
      <c r="K101" s="64">
        <f t="shared" si="21"/>
        <v>772.52499999999998</v>
      </c>
      <c r="L101" s="45">
        <v>772525</v>
      </c>
      <c r="M101" s="51">
        <f t="shared" si="26"/>
        <v>195</v>
      </c>
      <c r="N101" s="86" t="s">
        <v>265</v>
      </c>
      <c r="O101" s="92">
        <v>0.19500000000000001</v>
      </c>
    </row>
    <row r="102" spans="1:15" s="1" customFormat="1" ht="20.100000000000001" customHeight="1" x14ac:dyDescent="0.25">
      <c r="A102" s="7" t="s">
        <v>86</v>
      </c>
      <c r="B102" s="33">
        <f t="shared" si="16"/>
        <v>9.4209999999999994</v>
      </c>
      <c r="C102" s="114">
        <f t="shared" si="17"/>
        <v>100.95370767252464</v>
      </c>
      <c r="D102" s="32">
        <f t="shared" si="24"/>
        <v>6.8383575166767074E-2</v>
      </c>
      <c r="E102" s="34">
        <v>3.0000000000000001E-3</v>
      </c>
      <c r="F102" s="122">
        <f t="shared" si="25"/>
        <v>1.1776249999999999</v>
      </c>
      <c r="G102" s="105" t="s">
        <v>140</v>
      </c>
      <c r="H102" s="128">
        <v>9.4209999999999994</v>
      </c>
      <c r="I102" s="128">
        <v>100.95370767252464</v>
      </c>
      <c r="J102" s="125">
        <v>4.3899999999999997</v>
      </c>
      <c r="K102" s="64">
        <f t="shared" si="21"/>
        <v>137.767</v>
      </c>
      <c r="L102" s="45">
        <v>137767</v>
      </c>
      <c r="M102" s="51">
        <f t="shared" si="26"/>
        <v>8</v>
      </c>
      <c r="N102" s="86" t="s">
        <v>263</v>
      </c>
      <c r="O102" s="92">
        <v>8.0000000000000002E-3</v>
      </c>
    </row>
    <row r="103" spans="1:15" s="1" customFormat="1" ht="20.100000000000001" customHeight="1" x14ac:dyDescent="0.25">
      <c r="A103" s="7" t="s">
        <v>87</v>
      </c>
      <c r="B103" s="33">
        <f t="shared" si="16"/>
        <v>330.82299999999998</v>
      </c>
      <c r="C103" s="114">
        <f t="shared" si="17"/>
        <v>100.02902696181442</v>
      </c>
      <c r="D103" s="32">
        <f t="shared" si="24"/>
        <v>0.68326872197564104</v>
      </c>
      <c r="E103" s="34">
        <f>J103/B103</f>
        <v>0.49366579711809644</v>
      </c>
      <c r="F103" s="69">
        <f t="shared" si="25"/>
        <v>0.87058684210526305</v>
      </c>
      <c r="G103" s="105" t="s">
        <v>141</v>
      </c>
      <c r="H103" s="128">
        <v>330.82299999999998</v>
      </c>
      <c r="I103" s="128">
        <v>100.02902696181442</v>
      </c>
      <c r="J103" s="125">
        <v>163.316</v>
      </c>
      <c r="K103" s="64">
        <f t="shared" si="21"/>
        <v>484.17700000000002</v>
      </c>
      <c r="L103" s="45">
        <v>484177</v>
      </c>
      <c r="M103" s="51">
        <f t="shared" si="26"/>
        <v>380</v>
      </c>
      <c r="N103" s="86" t="s">
        <v>266</v>
      </c>
      <c r="O103" s="92">
        <v>0.38</v>
      </c>
    </row>
    <row r="104" spans="1:15" s="1" customFormat="1" ht="20.100000000000001" customHeight="1" x14ac:dyDescent="0.25">
      <c r="A104" s="7" t="s">
        <v>280</v>
      </c>
      <c r="B104" s="33">
        <f t="shared" si="16"/>
        <v>20.117000000000001</v>
      </c>
      <c r="C104" s="118">
        <f t="shared" si="17"/>
        <v>91.043627805937732</v>
      </c>
      <c r="D104" s="32">
        <f t="shared" si="24"/>
        <v>0.13077338117804604</v>
      </c>
      <c r="E104" s="121">
        <f>J104/B104</f>
        <v>1</v>
      </c>
      <c r="F104" s="69">
        <f t="shared" si="25"/>
        <v>0.91440909090909095</v>
      </c>
      <c r="G104" s="105" t="s">
        <v>142</v>
      </c>
      <c r="H104" s="128">
        <v>20.117000000000001</v>
      </c>
      <c r="I104" s="128">
        <v>91.043627805937732</v>
      </c>
      <c r="J104" s="125">
        <v>20.117000000000001</v>
      </c>
      <c r="K104" s="64">
        <f t="shared" si="21"/>
        <v>153.83099999999999</v>
      </c>
      <c r="L104" s="45">
        <v>153831</v>
      </c>
      <c r="M104" s="51">
        <f t="shared" si="26"/>
        <v>22</v>
      </c>
      <c r="N104" s="86" t="s">
        <v>267</v>
      </c>
      <c r="O104" s="92">
        <v>2.1999999999999999E-2</v>
      </c>
    </row>
    <row r="105" spans="1:15" ht="19.5" thickBot="1" x14ac:dyDescent="0.3">
      <c r="A105" s="10" t="s">
        <v>143</v>
      </c>
      <c r="B105" s="37">
        <f t="shared" si="16"/>
        <v>3.4350000000000001</v>
      </c>
      <c r="C105" s="115">
        <f t="shared" si="17"/>
        <v>115.22978866152297</v>
      </c>
      <c r="D105" s="35">
        <f t="shared" si="24"/>
        <v>6.864508393285372E-2</v>
      </c>
      <c r="E105" s="36">
        <f>J105/B105</f>
        <v>0.10509461426491994</v>
      </c>
      <c r="F105" s="123">
        <f t="shared" si="25"/>
        <v>3.4350000000000001</v>
      </c>
      <c r="G105" s="109" t="s">
        <v>143</v>
      </c>
      <c r="H105" s="129">
        <v>3.4350000000000001</v>
      </c>
      <c r="I105" s="129">
        <v>115.22978866152297</v>
      </c>
      <c r="J105" s="130">
        <v>0.36099999999999999</v>
      </c>
      <c r="K105" s="67">
        <f t="shared" si="21"/>
        <v>50.04</v>
      </c>
      <c r="L105" s="46">
        <v>50040</v>
      </c>
      <c r="M105" s="52">
        <f t="shared" si="26"/>
        <v>1</v>
      </c>
      <c r="N105" s="87" t="s">
        <v>268</v>
      </c>
      <c r="O105" s="93">
        <v>1E-3</v>
      </c>
    </row>
    <row r="106" spans="1:15" ht="18" x14ac:dyDescent="0.25">
      <c r="G106" s="110"/>
      <c r="H106" s="112"/>
      <c r="I106" s="112"/>
      <c r="L106" s="1"/>
    </row>
    <row r="107" spans="1:15" ht="18" x14ac:dyDescent="0.25">
      <c r="L107" s="1"/>
    </row>
    <row r="108" spans="1:15" ht="18" x14ac:dyDescent="0.25">
      <c r="L108" s="1"/>
    </row>
    <row r="109" spans="1:15" ht="18" x14ac:dyDescent="0.25">
      <c r="L109" s="1"/>
    </row>
    <row r="110" spans="1:15" ht="18" x14ac:dyDescent="0.25">
      <c r="L110" s="1"/>
    </row>
    <row r="111" spans="1:15" ht="18" x14ac:dyDescent="0.25">
      <c r="L111" s="1"/>
    </row>
    <row r="112" spans="1:15" ht="18" x14ac:dyDescent="0.25">
      <c r="L112" s="1"/>
    </row>
    <row r="113" spans="12:12" ht="18" x14ac:dyDescent="0.25">
      <c r="L113" s="1"/>
    </row>
    <row r="114" spans="12:12" ht="18" x14ac:dyDescent="0.25">
      <c r="L114" s="1"/>
    </row>
    <row r="115" spans="12:12" ht="18" x14ac:dyDescent="0.25">
      <c r="L115" s="1"/>
    </row>
    <row r="116" spans="12:12" ht="18" x14ac:dyDescent="0.25">
      <c r="L116" s="1"/>
    </row>
    <row r="117" spans="12:12" ht="18" x14ac:dyDescent="0.25">
      <c r="L117" s="1"/>
    </row>
    <row r="118" spans="12:12" ht="18" x14ac:dyDescent="0.25">
      <c r="L118" s="15"/>
    </row>
  </sheetData>
  <mergeCells count="5">
    <mergeCell ref="K2:L2"/>
    <mergeCell ref="A1:F1"/>
    <mergeCell ref="G2:J2"/>
    <mergeCell ref="G1:O1"/>
    <mergeCell ref="M2:O2"/>
  </mergeCells>
  <pageMargins left="0.59055118110236227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m.kulikov</dc:creator>
  <cp:lastModifiedBy>Куликов ММ</cp:lastModifiedBy>
  <cp:lastPrinted>2020-12-19T04:44:31Z</cp:lastPrinted>
  <dcterms:created xsi:type="dcterms:W3CDTF">2013-10-22T08:15:47Z</dcterms:created>
  <dcterms:modified xsi:type="dcterms:W3CDTF">2023-11-15T10:58:20Z</dcterms:modified>
</cp:coreProperties>
</file>