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-РСПП-РТН\01 РСС текущие\300 Статистика\200 Ввод - по регионам и месяцам\2023\"/>
    </mc:Choice>
  </mc:AlternateContent>
  <xr:revisionPtr revIDLastSave="0" documentId="13_ncr:1_{E831264F-75CF-4538-8322-A4F2DF0F03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O94" i="1" l="1"/>
  <c r="O83" i="1"/>
  <c r="O78" i="1"/>
  <c r="O75" i="1"/>
  <c r="O54" i="1"/>
  <c r="O46" i="1"/>
  <c r="O37" i="1"/>
  <c r="O27" i="1"/>
  <c r="O24" i="1" s="1"/>
  <c r="M25" i="1"/>
  <c r="M26" i="1"/>
  <c r="M28" i="1"/>
  <c r="M29" i="1"/>
  <c r="M30" i="1"/>
  <c r="M31" i="1"/>
  <c r="M32" i="1"/>
  <c r="M33" i="1"/>
  <c r="M34" i="1"/>
  <c r="M35" i="1"/>
  <c r="M36" i="1"/>
  <c r="O5" i="1"/>
  <c r="M27" i="1" l="1"/>
  <c r="M24" i="1" s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B95" i="1"/>
  <c r="C95" i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M78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E105" i="1" s="1"/>
  <c r="C105" i="1"/>
  <c r="M5" i="1" l="1"/>
  <c r="M37" i="1"/>
  <c r="M75" i="1"/>
  <c r="F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C32" i="1"/>
  <c r="C33" i="1"/>
  <c r="C34" i="1"/>
  <c r="C35" i="1"/>
  <c r="C36" i="1"/>
  <c r="C23" i="1"/>
  <c r="C1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76" i="1"/>
  <c r="D76" i="1" s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3" i="1"/>
  <c r="D83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D92" i="1" s="1"/>
  <c r="K93" i="1"/>
  <c r="D93" i="1" s="1"/>
  <c r="K94" i="1"/>
  <c r="D94" i="1" s="1"/>
  <c r="K95" i="1"/>
  <c r="D95" i="1" s="1"/>
  <c r="K96" i="1"/>
  <c r="D96" i="1" s="1"/>
  <c r="K97" i="1"/>
  <c r="D97" i="1" s="1"/>
  <c r="K98" i="1"/>
  <c r="D98" i="1" s="1"/>
  <c r="K99" i="1"/>
  <c r="D99" i="1" s="1"/>
  <c r="K75" i="1" l="1"/>
  <c r="D75" i="1" s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B33" i="1"/>
  <c r="B34" i="1"/>
  <c r="B35" i="1"/>
  <c r="B36" i="1"/>
  <c r="E36" i="1" s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C4" i="1"/>
  <c r="B4" i="1"/>
  <c r="E49" i="1" l="1"/>
  <c r="D49" i="1"/>
  <c r="F49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F24" i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37" i="1"/>
  <c r="F5" i="1"/>
  <c r="F46" i="1" l="1"/>
  <c r="M4" i="1"/>
  <c r="F4" i="1" s="1"/>
  <c r="F75" i="1"/>
  <c r="K100" i="1"/>
  <c r="D100" i="1" s="1"/>
  <c r="K101" i="1"/>
  <c r="D101" i="1" s="1"/>
  <c r="K102" i="1"/>
  <c r="D102" i="1" s="1"/>
  <c r="K103" i="1"/>
  <c r="D103" i="1" s="1"/>
  <c r="K104" i="1"/>
  <c r="D104" i="1" s="1"/>
  <c r="K105" i="1"/>
  <c r="D105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" i="1"/>
</calcChain>
</file>

<file path=xl/sharedStrings.xml><?xml version="1.0" encoding="utf-8"?>
<sst xmlns="http://schemas.openxmlformats.org/spreadsheetml/2006/main" count="307" uniqueCount="282">
  <si>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</si>
  <si>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</si>
  <si>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</si>
  <si>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</si>
  <si>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</si>
  <si>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</si>
  <si>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</si>
  <si>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</si>
  <si>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</si>
  <si>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</si>
  <si>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</si>
  <si>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</si>
  <si>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</si>
  <si>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</si>
  <si>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</si>
  <si>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</si>
  <si>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</si>
  <si>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</si>
  <si>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</si>
  <si>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</si>
  <si>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</si>
  <si>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</si>
  <si>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</si>
  <si>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</si>
  <si>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</si>
  <si>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</si>
  <si>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</si>
  <si>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</si>
  <si>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</si>
  <si>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</si>
  <si>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</si>
  <si>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</si>
  <si>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</si>
  <si>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</si>
  <si>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</si>
  <si>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</si>
  <si>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</si>
  <si>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</si>
  <si>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</si>
  <si>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</si>
  <si>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</si>
  <si>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</si>
  <si>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</si>
  <si>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</si>
  <si>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</si>
  <si>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</si>
  <si>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</si>
  <si>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</si>
  <si>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</si>
  <si>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</si>
  <si>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</si>
  <si>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</si>
  <si>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</si>
  <si>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</si>
  <si>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</si>
  <si>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</si>
  <si>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</si>
  <si>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</si>
  <si>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</si>
  <si>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</si>
  <si>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</si>
  <si>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</si>
  <si>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</si>
  <si>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</si>
  <si>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</si>
  <si>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</si>
  <si>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</si>
  <si>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</si>
  <si>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</si>
  <si>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</si>
  <si>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</si>
  <si>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</si>
  <si>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</si>
  <si>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</si>
  <si>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</si>
  <si>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</si>
  <si>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</si>
  <si>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</si>
  <si>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</si>
  <si>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</si>
  <si>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</si>
  <si>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</si>
  <si>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</si>
  <si>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</si>
  <si>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</si>
  <si>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</si>
  <si>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</si>
  <si>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</si>
  <si>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Еврейская автономная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</si>
  <si>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</si>
  <si>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</si>
  <si>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</si>
  <si>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</si>
  <si>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</si>
  <si>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</si>
  <si>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</si>
  <si>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</si>
  <si>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Чукотский автономный окр.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</si>
  <si>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</si>
  <si>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</si>
  <si>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</si>
  <si>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</si>
  <si>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</si>
  <si>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</si>
  <si>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</si>
  <si>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</si>
  <si>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</si>
  <si>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</si>
  <si>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</si>
  <si>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</si>
  <si>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</si>
  <si>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</si>
  <si>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</si>
  <si>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</si>
  <si>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</si>
  <si>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</si>
  <si>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</si>
  <si>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</si>
  <si>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</si>
  <si>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</si>
  <si>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</si>
  <si>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</si>
  <si>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</si>
  <si>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</si>
  <si>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</si>
  <si>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</si>
  <si>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</si>
  <si>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</si>
  <si>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</si>
  <si>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</si>
  <si>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</si>
  <si>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</si>
  <si>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</si>
  <si>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</si>
  <si>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</si>
  <si>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</si>
  <si>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</si>
  <si>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</si>
  <si>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</si>
  <si>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</si>
  <si>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</si>
  <si>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</si>
  <si>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</si>
  <si>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</si>
  <si>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</si>
  <si>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</si>
  <si>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</si>
  <si>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</si>
  <si>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</si>
  <si>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</si>
  <si>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</si>
  <si>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</si>
  <si>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</si>
  <si>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</si>
  <si>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</si>
  <si>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</si>
  <si>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</si>
  <si>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</si>
  <si>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</si>
  <si>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</si>
  <si>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</si>
  <si>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</si>
  <si>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</si>
  <si>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</si>
  <si>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</si>
  <si>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</si>
  <si>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</si>
  <si>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</si>
  <si>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</si>
  <si>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Архангельская область (кроме Ненецкого АО)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</si>
  <si>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</si>
  <si>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</si>
  <si>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</si>
  <si>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</si>
  <si>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</si>
  <si>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</si>
  <si>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</si>
  <si>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</si>
  <si>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</si>
  <si>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</si>
  <si>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</si>
  <si>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</si>
  <si>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t>% ИЖС</t>
  </si>
  <si>
    <t>ИЖС</t>
  </si>
  <si>
    <t>Расчетные  и исходные данные - не печатать.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</si>
  <si>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</si>
  <si>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</si>
  <si>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</si>
  <si>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</si>
  <si>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</si>
  <si>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</si>
  <si>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</si>
  <si>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</si>
  <si>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</si>
  <si>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</si>
  <si>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</si>
  <si>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</si>
  <si>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</si>
  <si>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</si>
  <si>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</si>
  <si>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</si>
  <si>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</si>
  <si>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</si>
  <si>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</si>
  <si>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</si>
  <si>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</si>
  <si>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</si>
  <si>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</si>
  <si>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</si>
  <si>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</si>
  <si>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</si>
  <si>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</si>
  <si>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</si>
  <si>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</si>
  <si>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</si>
  <si>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</si>
  <si>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</si>
  <si>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</si>
  <si>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</si>
  <si>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</si>
  <si>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</si>
  <si>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</si>
  <si>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</si>
  <si>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</si>
  <si>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</si>
  <si>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Республика Дагестан </t>
  </si>
  <si>
    <t xml:space="preserve">Республика Ингушетия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</si>
  <si>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</si>
  <si>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</si>
  <si>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</si>
  <si>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</si>
  <si>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</si>
  <si>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</si>
  <si>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</si>
  <si>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</si>
  <si>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</si>
  <si>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</si>
  <si>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</si>
  <si>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</si>
  <si>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</si>
  <si>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</si>
  <si>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</si>
  <si>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</si>
  <si>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</si>
  <si>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</si>
  <si>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</si>
  <si>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</si>
  <si>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</si>
  <si>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</si>
  <si>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</si>
  <si>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</si>
  <si>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</si>
  <si>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</si>
  <si>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</si>
  <si>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</si>
  <si>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</si>
  <si>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</si>
  <si>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</si>
  <si>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</si>
  <si>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</si>
  <si>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</si>
  <si>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</si>
  <si>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</si>
  <si>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</si>
  <si>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</si>
  <si>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</si>
  <si>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</si>
  <si>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</si>
  <si>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</si>
  <si>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</si>
  <si>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</si>
  <si>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</si>
  <si>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Млн кв. м</t>
  </si>
  <si>
    <t xml:space="preserve">Кабардино-Балкарская Респ </t>
  </si>
  <si>
    <t xml:space="preserve">Карачаево-Черкесская респ </t>
  </si>
  <si>
    <t xml:space="preserve">Респ Северная Осетия - Алания </t>
  </si>
  <si>
    <t>НП от 23.09.22</t>
  </si>
  <si>
    <t>Числ. насел. на 01.01.2022</t>
  </si>
  <si>
    <t>Ввод по Нацпроекту (ФП "Жильё") в 2023 году</t>
  </si>
  <si>
    <t xml:space="preserve"> % к 2022</t>
  </si>
  <si>
    <t>Жилищное строительство за январь-июнь 2023 года</t>
  </si>
  <si>
    <t>Респ. Татарстан (Татарстан)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</si>
</sst>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00009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3"/>
      <color rgb="FF000099"/>
      <name val="Arial"/>
      <family val="2"/>
      <charset val="204"/>
    </font>
    <font>
      <sz val="13"/>
      <name val="Arial"/>
      <family val="2"/>
      <charset val="204"/>
    </font>
    <font>
      <b/>
      <sz val="13"/>
      <color rgb="FFC00000"/>
      <name val="Arial"/>
      <family val="2"/>
      <charset val="204"/>
    </font>
    <font>
      <sz val="13"/>
      <color rgb="FF0033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5" fillId="0" borderId="0"/>
    <xf numFmtId="0" fontId="12" fillId="0" borderId="0"/>
    <xf numFmtId="9" fontId="13" fillId="0" borderId="0" applyFont="0" applyFill="0" applyBorder="0" applyAlignment="0" applyProtection="0"/>
    <xf numFmtId="0" fontId="19" fillId="0" borderId="0"/>
    <xf numFmtId="0" fontId="20" fillId="0" borderId="0"/>
  </cellStyleXfs>
  <cellXfs count="136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8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right" vertical="center" wrapText="1"/>
    </xf>
    <xf numFmtId="166" fontId="3" fillId="0" borderId="6" xfId="0" applyNumberFormat="1" applyFont="1" applyBorder="1" applyAlignment="1">
      <alignment horizontal="right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vertical="center" wrapText="1"/>
    </xf>
    <xf numFmtId="167" fontId="3" fillId="0" borderId="11" xfId="3" applyNumberFormat="1" applyFont="1" applyBorder="1" applyAlignment="1">
      <alignment horizontal="right" vertical="center" wrapText="1"/>
    </xf>
    <xf numFmtId="166" fontId="3" fillId="0" borderId="13" xfId="0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vertical="center" wrapText="1"/>
    </xf>
    <xf numFmtId="167" fontId="3" fillId="0" borderId="14" xfId="3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3" fontId="6" fillId="0" borderId="0" xfId="1" applyNumberFormat="1" applyFont="1"/>
    <xf numFmtId="166" fontId="2" fillId="2" borderId="17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5" fontId="2" fillId="0" borderId="5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horizontal="right" vertical="center" wrapText="1"/>
    </xf>
    <xf numFmtId="167" fontId="2" fillId="0" borderId="5" xfId="3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vertical="center" wrapText="1"/>
    </xf>
    <xf numFmtId="167" fontId="2" fillId="0" borderId="10" xfId="3" applyNumberFormat="1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vertical="center" wrapText="1"/>
    </xf>
    <xf numFmtId="167" fontId="2" fillId="0" borderId="9" xfId="3" applyNumberFormat="1" applyFont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6" fontId="2" fillId="2" borderId="30" xfId="0" applyNumberFormat="1" applyFont="1" applyFill="1" applyBorder="1" applyAlignment="1">
      <alignment horizontal="right" vertical="center" wrapText="1"/>
    </xf>
    <xf numFmtId="3" fontId="16" fillId="2" borderId="20" xfId="0" applyNumberFormat="1" applyFont="1" applyFill="1" applyBorder="1" applyAlignment="1">
      <alignment horizontal="right" vertical="center" wrapText="1"/>
    </xf>
    <xf numFmtId="3" fontId="17" fillId="2" borderId="19" xfId="0" applyNumberFormat="1" applyFont="1" applyFill="1" applyBorder="1" applyAlignment="1">
      <alignment horizontal="right" vertical="center" wrapText="1"/>
    </xf>
    <xf numFmtId="3" fontId="17" fillId="2" borderId="21" xfId="0" applyNumberFormat="1" applyFont="1" applyFill="1" applyBorder="1" applyAlignment="1">
      <alignment horizontal="right" vertical="center" wrapText="1"/>
    </xf>
    <xf numFmtId="166" fontId="14" fillId="2" borderId="26" xfId="0" applyNumberFormat="1" applyFont="1" applyFill="1" applyBorder="1" applyAlignment="1">
      <alignment horizontal="right" vertical="center" wrapText="1"/>
    </xf>
    <xf numFmtId="166" fontId="14" fillId="2" borderId="29" xfId="0" applyNumberFormat="1" applyFont="1" applyFill="1" applyBorder="1" applyAlignment="1">
      <alignment horizontal="right" vertical="center" wrapText="1"/>
    </xf>
    <xf numFmtId="166" fontId="2" fillId="2" borderId="32" xfId="0" applyNumberFormat="1" applyFont="1" applyFill="1" applyBorder="1" applyAlignment="1">
      <alignment horizontal="right" vertical="center" wrapText="1"/>
    </xf>
    <xf numFmtId="166" fontId="14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4" fillId="2" borderId="33" xfId="0" applyNumberFormat="1" applyFont="1" applyFill="1" applyBorder="1" applyAlignment="1">
      <alignment horizontal="right" vertical="center" wrapText="1"/>
    </xf>
    <xf numFmtId="166" fontId="2" fillId="2" borderId="34" xfId="0" applyNumberFormat="1" applyFont="1" applyFill="1" applyBorder="1" applyAlignment="1">
      <alignment horizontal="right" vertical="center" wrapText="1"/>
    </xf>
    <xf numFmtId="3" fontId="1" fillId="2" borderId="27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35" xfId="0" applyNumberFormat="1" applyFont="1" applyFill="1" applyBorder="1"/>
    <xf numFmtId="3" fontId="2" fillId="2" borderId="7" xfId="0" applyNumberFormat="1" applyFont="1" applyFill="1" applyBorder="1"/>
    <xf numFmtId="3" fontId="2" fillId="2" borderId="12" xfId="0" applyNumberFormat="1" applyFont="1" applyFill="1" applyBorder="1"/>
    <xf numFmtId="3" fontId="1" fillId="2" borderId="6" xfId="0" applyNumberFormat="1" applyFont="1" applyFill="1" applyBorder="1"/>
    <xf numFmtId="3" fontId="2" fillId="2" borderId="8" xfId="0" applyNumberFormat="1" applyFont="1" applyFill="1" applyBorder="1"/>
    <xf numFmtId="167" fontId="3" fillId="0" borderId="20" xfId="3" applyNumberFormat="1" applyFont="1" applyBorder="1" applyAlignment="1">
      <alignment horizontal="right" vertical="center" wrapText="1"/>
    </xf>
    <xf numFmtId="167" fontId="2" fillId="0" borderId="19" xfId="3" applyNumberFormat="1" applyFont="1" applyBorder="1" applyAlignment="1">
      <alignment horizontal="right" vertical="center" wrapText="1"/>
    </xf>
    <xf numFmtId="167" fontId="2" fillId="0" borderId="21" xfId="3" applyNumberFormat="1" applyFont="1" applyBorder="1" applyAlignment="1">
      <alignment horizontal="right" vertical="center" wrapText="1"/>
    </xf>
    <xf numFmtId="164" fontId="21" fillId="0" borderId="0" xfId="0" applyNumberFormat="1" applyFont="1" applyAlignment="1">
      <alignment horizontal="right" wrapText="1" indent="1"/>
    </xf>
    <xf numFmtId="164" fontId="21" fillId="0" borderId="0" xfId="0" applyNumberFormat="1" applyFont="1" applyAlignment="1">
      <alignment horizontal="right" wrapText="1" indent="2"/>
    </xf>
    <xf numFmtId="166" fontId="21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2"/>
    </xf>
    <xf numFmtId="166" fontId="6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2"/>
    </xf>
    <xf numFmtId="166" fontId="7" fillId="0" borderId="0" xfId="0" applyNumberFormat="1" applyFont="1" applyAlignment="1">
      <alignment horizontal="right" wrapText="1" indent="1"/>
    </xf>
    <xf numFmtId="164" fontId="6" fillId="2" borderId="20" xfId="0" applyNumberFormat="1" applyFont="1" applyFill="1" applyBorder="1" applyAlignment="1">
      <alignment horizontal="center" vertical="center" wrapText="1"/>
    </xf>
    <xf numFmtId="166" fontId="3" fillId="2" borderId="15" xfId="0" applyNumberFormat="1" applyFont="1" applyFill="1" applyBorder="1" applyAlignment="1">
      <alignment vertical="center"/>
    </xf>
    <xf numFmtId="166" fontId="14" fillId="2" borderId="17" xfId="0" applyNumberFormat="1" applyFont="1" applyFill="1" applyBorder="1" applyAlignment="1">
      <alignment horizontal="right" vertical="center" wrapText="1"/>
    </xf>
    <xf numFmtId="164" fontId="6" fillId="2" borderId="38" xfId="0" applyNumberFormat="1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vertical="center" wrapText="1"/>
    </xf>
    <xf numFmtId="0" fontId="18" fillId="2" borderId="23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wrapText="1"/>
    </xf>
    <xf numFmtId="0" fontId="18" fillId="2" borderId="36" xfId="0" applyFont="1" applyFill="1" applyBorder="1" applyAlignment="1">
      <alignment vertical="center" wrapText="1"/>
    </xf>
    <xf numFmtId="0" fontId="18" fillId="2" borderId="40" xfId="0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vertical="center" wrapText="1"/>
    </xf>
    <xf numFmtId="168" fontId="22" fillId="0" borderId="41" xfId="0" applyNumberFormat="1" applyFont="1" applyBorder="1" applyAlignment="1">
      <alignment vertical="center" wrapText="1"/>
    </xf>
    <xf numFmtId="168" fontId="23" fillId="0" borderId="42" xfId="0" applyNumberFormat="1" applyFont="1" applyBorder="1" applyAlignment="1">
      <alignment vertical="center" wrapText="1"/>
    </xf>
    <xf numFmtId="168" fontId="23" fillId="0" borderId="43" xfId="0" applyNumberFormat="1" applyFont="1" applyBorder="1" applyAlignment="1">
      <alignment vertical="center" wrapText="1"/>
    </xf>
    <xf numFmtId="167" fontId="3" fillId="0" borderId="18" xfId="3" applyNumberFormat="1" applyFont="1" applyBorder="1" applyAlignment="1">
      <alignment horizontal="right" vertical="center" wrapText="1"/>
    </xf>
    <xf numFmtId="168" fontId="22" fillId="0" borderId="44" xfId="0" applyNumberFormat="1" applyFont="1" applyBorder="1" applyAlignment="1">
      <alignment vertical="center" wrapText="1"/>
    </xf>
    <xf numFmtId="0" fontId="18" fillId="2" borderId="45" xfId="0" applyFont="1" applyFill="1" applyBorder="1" applyAlignment="1">
      <alignment vertical="center" wrapText="1"/>
    </xf>
    <xf numFmtId="0" fontId="18" fillId="2" borderId="46" xfId="0" applyFont="1" applyFill="1" applyBorder="1" applyAlignment="1">
      <alignment vertical="center" wrapText="1"/>
    </xf>
    <xf numFmtId="0" fontId="18" fillId="2" borderId="47" xfId="0" applyFont="1" applyFill="1" applyBorder="1" applyAlignment="1">
      <alignment vertical="center" wrapText="1"/>
    </xf>
    <xf numFmtId="166" fontId="14" fillId="2" borderId="44" xfId="0" applyNumberFormat="1" applyFont="1" applyFill="1" applyBorder="1" applyAlignment="1">
      <alignment horizontal="right" vertical="center" wrapText="1"/>
    </xf>
    <xf numFmtId="166" fontId="2" fillId="2" borderId="42" xfId="0" applyNumberFormat="1" applyFont="1" applyFill="1" applyBorder="1" applyAlignment="1">
      <alignment horizontal="right" vertical="center" wrapText="1"/>
    </xf>
    <xf numFmtId="166" fontId="2" fillId="2" borderId="43" xfId="0" applyNumberFormat="1" applyFont="1" applyFill="1" applyBorder="1" applyAlignment="1">
      <alignment horizontal="right" vertical="center" wrapText="1"/>
    </xf>
    <xf numFmtId="168" fontId="22" fillId="0" borderId="48" xfId="0" applyNumberFormat="1" applyFont="1" applyBorder="1" applyAlignment="1">
      <alignment vertical="center" wrapText="1"/>
    </xf>
    <xf numFmtId="0" fontId="24" fillId="2" borderId="31" xfId="0" applyFont="1" applyFill="1" applyBorder="1"/>
    <xf numFmtId="0" fontId="2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6" fillId="0" borderId="0" xfId="0" applyFont="1"/>
    <xf numFmtId="0" fontId="6" fillId="0" borderId="37" xfId="0" applyFont="1" applyBorder="1"/>
    <xf numFmtId="164" fontId="24" fillId="0" borderId="0" xfId="0" applyNumberFormat="1" applyFont="1" applyAlignment="1">
      <alignment horizontal="right" wrapText="1"/>
    </xf>
    <xf numFmtId="0" fontId="24" fillId="0" borderId="0" xfId="0" applyFont="1"/>
    <xf numFmtId="164" fontId="7" fillId="0" borderId="0" xfId="0" applyNumberFormat="1" applyFont="1" applyAlignment="1">
      <alignment horizontal="right" wrapText="1"/>
    </xf>
    <xf numFmtId="0" fontId="27" fillId="0" borderId="0" xfId="0" applyFont="1"/>
    <xf numFmtId="166" fontId="2" fillId="0" borderId="5" xfId="0" applyNumberFormat="1" applyFont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166" fontId="11" fillId="0" borderId="7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 wrapText="1"/>
    </xf>
    <xf numFmtId="166" fontId="2" fillId="3" borderId="5" xfId="0" applyNumberFormat="1" applyFont="1" applyFill="1" applyBorder="1" applyAlignment="1">
      <alignment horizontal="right" vertical="center" wrapText="1"/>
    </xf>
    <xf numFmtId="166" fontId="2" fillId="3" borderId="10" xfId="0" applyNumberFormat="1" applyFont="1" applyFill="1" applyBorder="1" applyAlignment="1">
      <alignment horizontal="right" vertical="center" wrapText="1"/>
    </xf>
    <xf numFmtId="166" fontId="11" fillId="0" borderId="8" xfId="0" applyNumberFormat="1" applyFont="1" applyBorder="1" applyAlignment="1">
      <alignment horizontal="right" vertical="center" wrapText="1"/>
    </xf>
    <xf numFmtId="167" fontId="11" fillId="0" borderId="5" xfId="3" applyNumberFormat="1" applyFont="1" applyBorder="1" applyAlignment="1">
      <alignment horizontal="right" vertical="center" wrapText="1"/>
    </xf>
    <xf numFmtId="167" fontId="11" fillId="0" borderId="19" xfId="3" applyNumberFormat="1" applyFont="1" applyBorder="1" applyAlignment="1">
      <alignment horizontal="right" vertical="center" wrapText="1"/>
    </xf>
    <xf numFmtId="167" fontId="11" fillId="0" borderId="21" xfId="3" applyNumberFormat="1" applyFont="1" applyBorder="1" applyAlignment="1">
      <alignment horizontal="right" vertical="center" wrapText="1"/>
    </xf>
    <xf numFmtId="166" fontId="21" fillId="0" borderId="0" xfId="4" applyNumberFormat="1" applyFont="1" applyAlignment="1">
      <alignment horizontal="right"/>
    </xf>
    <xf numFmtId="166" fontId="6" fillId="0" borderId="0" xfId="4" applyNumberFormat="1" applyFont="1" applyAlignment="1">
      <alignment horizontal="right"/>
    </xf>
    <xf numFmtId="166" fontId="21" fillId="0" borderId="49" xfId="4" applyNumberFormat="1" applyFont="1" applyBorder="1" applyAlignment="1">
      <alignment horizontal="right"/>
    </xf>
    <xf numFmtId="166" fontId="21" fillId="0" borderId="50" xfId="4" applyNumberFormat="1" applyFont="1" applyBorder="1" applyAlignment="1">
      <alignment horizontal="right"/>
    </xf>
    <xf numFmtId="166" fontId="6" fillId="0" borderId="50" xfId="4" applyNumberFormat="1" applyFont="1" applyBorder="1" applyAlignment="1">
      <alignment horizontal="right"/>
    </xf>
    <xf numFmtId="166" fontId="6" fillId="0" borderId="51" xfId="4" applyNumberFormat="1" applyFont="1" applyBorder="1" applyAlignment="1">
      <alignment horizontal="right"/>
    </xf>
    <xf numFmtId="166" fontId="6" fillId="0" borderId="52" xfId="4" applyNumberFormat="1" applyFont="1" applyBorder="1" applyAlignment="1">
      <alignment horizontal="right"/>
    </xf>
    <xf numFmtId="0" fontId="28" fillId="0" borderId="2" xfId="0" applyFont="1" applyBorder="1" applyAlignment="1">
      <alignment vertical="center" wrapText="1"/>
    </xf>
    <xf numFmtId="0" fontId="28" fillId="0" borderId="3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4" xfId="0" applyFont="1" applyBorder="1" applyAlignment="1">
      <alignment wrapText="1"/>
    </xf>
    <xf numFmtId="0" fontId="29" fillId="0" borderId="4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29" fillId="0" borderId="0" xfId="0" applyFont="1" applyAlignment="1">
      <alignment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6">
    <cellStyle name="Normal" xfId="4" xr:uid="{0F2C3097-DC07-4CA6-958B-98A74B0EEA12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Обычный 4" xfId="5" xr:uid="{ABBC2249-4140-4DC1-BE83-16745AF39A33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topLeftCell="A46" zoomScale="77" zoomScaleNormal="77" zoomScalePageLayoutView="75" workbookViewId="0">
      <selection activeCell="Y57" sqref="Y57"/>
    </sheetView>
  </sheetViews>
  <sheetFormatPr defaultRowHeight="15.75" x14ac:dyDescent="0.25"/>
  <cols>
    <col min="1" max="1" width="37.28515625" customWidth="1"/>
    <col min="2" max="2" width="13.42578125" style="5" customWidth="1"/>
    <col min="3" max="3" width="8.7109375" style="5" customWidth="1"/>
    <col min="4" max="4" width="9.28515625" style="6" customWidth="1"/>
    <col min="5" max="5" width="10.7109375" customWidth="1"/>
    <col min="6" max="6" width="10.42578125" customWidth="1"/>
    <col min="7" max="7" width="48.7109375" style="103" hidden="1" customWidth="1"/>
    <col min="8" max="8" width="13.5703125" style="105" hidden="1" customWidth="1"/>
    <col min="9" max="9" width="10.5703125" style="105" hidden="1" customWidth="1"/>
    <col min="10" max="10" width="12" style="105" hidden="1" customWidth="1"/>
    <col min="11" max="11" width="13.140625" hidden="1" customWidth="1"/>
    <col min="12" max="12" width="17.42578125" hidden="1" customWidth="1"/>
    <col min="13" max="13" width="14.140625" hidden="1" customWidth="1"/>
    <col min="14" max="14" width="33.28515625" hidden="1" customWidth="1"/>
    <col min="15" max="15" width="11.42578125" style="22" hidden="1" customWidth="1"/>
  </cols>
  <sheetData>
    <row r="1" spans="1:15" ht="18" customHeight="1" x14ac:dyDescent="0.25">
      <c r="A1" s="132" t="s">
        <v>280</v>
      </c>
      <c r="B1" s="132"/>
      <c r="C1" s="132"/>
      <c r="D1" s="132"/>
      <c r="E1" s="132"/>
      <c r="F1" s="132"/>
      <c r="G1" s="134" t="s">
        <v>184</v>
      </c>
      <c r="H1" s="135"/>
      <c r="I1" s="135"/>
      <c r="J1" s="135"/>
      <c r="K1" s="135"/>
      <c r="L1" s="135"/>
      <c r="M1" s="135"/>
      <c r="N1" s="135"/>
      <c r="O1" s="135"/>
    </row>
    <row r="2" spans="1:15" s="1" customFormat="1" ht="18" customHeight="1" thickBot="1" x14ac:dyDescent="0.3">
      <c r="E2"/>
      <c r="F2"/>
      <c r="G2" s="133" t="s">
        <v>98</v>
      </c>
      <c r="H2" s="133"/>
      <c r="I2" s="133"/>
      <c r="J2" s="133"/>
      <c r="K2" s="131" t="s">
        <v>277</v>
      </c>
      <c r="L2" s="131"/>
      <c r="M2" s="131" t="s">
        <v>278</v>
      </c>
      <c r="N2" s="131"/>
      <c r="O2" s="131"/>
    </row>
    <row r="3" spans="1:15" s="3" customFormat="1" ht="51" customHeight="1" thickBot="1" x14ac:dyDescent="0.3">
      <c r="A3" s="17" t="s">
        <v>95</v>
      </c>
      <c r="B3" s="17" t="s">
        <v>93</v>
      </c>
      <c r="C3" s="18" t="s">
        <v>279</v>
      </c>
      <c r="D3" s="19" t="s">
        <v>22</v>
      </c>
      <c r="E3" s="18" t="s">
        <v>182</v>
      </c>
      <c r="F3" s="18" t="s">
        <v>181</v>
      </c>
      <c r="G3" s="95"/>
      <c r="H3" s="34" t="s">
        <v>93</v>
      </c>
      <c r="I3" s="34" t="s">
        <v>279</v>
      </c>
      <c r="J3" s="72" t="s">
        <v>183</v>
      </c>
      <c r="K3" s="33" t="s">
        <v>185</v>
      </c>
      <c r="L3" s="34" t="s">
        <v>186</v>
      </c>
      <c r="M3" s="32" t="s">
        <v>93</v>
      </c>
      <c r="N3" s="75" t="s">
        <v>276</v>
      </c>
      <c r="O3" s="82" t="s">
        <v>272</v>
      </c>
    </row>
    <row r="4" spans="1:15" s="4" customFormat="1" ht="31.5" customHeight="1" thickBot="1" x14ac:dyDescent="0.3">
      <c r="A4" s="123" t="s">
        <v>94</v>
      </c>
      <c r="B4" s="13">
        <f>H4</f>
        <v>52120.432000000001</v>
      </c>
      <c r="C4" s="14">
        <f>I4</f>
        <v>99.067779534047304</v>
      </c>
      <c r="D4" s="15">
        <f t="shared" ref="D4:D35" si="0">B4/K4</f>
        <v>0.35807433341703904</v>
      </c>
      <c r="E4" s="16">
        <f t="shared" ref="E4:E66" si="1">J4/B4</f>
        <v>0.58342946965596909</v>
      </c>
      <c r="F4" s="86">
        <f>B4/M4</f>
        <v>0.61318876692666968</v>
      </c>
      <c r="G4" s="96" t="s">
        <v>94</v>
      </c>
      <c r="H4" s="118">
        <v>52120.432000000001</v>
      </c>
      <c r="I4" s="118">
        <v>99.067779534047304</v>
      </c>
      <c r="J4" s="116">
        <v>30408.596000000001</v>
      </c>
      <c r="K4" s="47">
        <f>L4/1000</f>
        <v>145557.576</v>
      </c>
      <c r="L4" s="36">
        <v>145557576</v>
      </c>
      <c r="M4" s="73">
        <f>M5+M24+M37+M46+M54+M75+M83+M94</f>
        <v>84999</v>
      </c>
      <c r="N4" s="76" t="s">
        <v>187</v>
      </c>
      <c r="O4" s="94">
        <v>85</v>
      </c>
    </row>
    <row r="5" spans="1:15" s="2" customFormat="1" ht="20.100000000000001" customHeight="1" x14ac:dyDescent="0.25">
      <c r="A5" s="124" t="s">
        <v>11</v>
      </c>
      <c r="B5" s="9">
        <f t="shared" ref="B5:B68" si="2">H5</f>
        <v>15497.11</v>
      </c>
      <c r="C5" s="10">
        <f t="shared" ref="C5:C68" si="3">I5</f>
        <v>89.389474854838994</v>
      </c>
      <c r="D5" s="11">
        <f t="shared" si="0"/>
        <v>0.39630092777283377</v>
      </c>
      <c r="E5" s="12">
        <f t="shared" si="1"/>
        <v>0.55934564573652767</v>
      </c>
      <c r="F5" s="60">
        <f>B5/M5</f>
        <v>0.63627483987518474</v>
      </c>
      <c r="G5" s="96" t="s">
        <v>146</v>
      </c>
      <c r="H5" s="119">
        <v>15497.11</v>
      </c>
      <c r="I5" s="119">
        <v>89.389474854838994</v>
      </c>
      <c r="J5" s="116">
        <v>8668.241</v>
      </c>
      <c r="K5" s="48">
        <f t="shared" ref="K5:K68" si="4">L5/1000</f>
        <v>39104.400000000001</v>
      </c>
      <c r="L5" s="36">
        <v>39104400</v>
      </c>
      <c r="M5" s="74">
        <f>SUM(M6:M23)</f>
        <v>24356</v>
      </c>
      <c r="N5" s="77" t="s">
        <v>11</v>
      </c>
      <c r="O5" s="83">
        <f t="shared" ref="O5" si="5">SUM(O6:O23)</f>
        <v>24.355999999999998</v>
      </c>
    </row>
    <row r="6" spans="1:15" s="1" customFormat="1" ht="20.100000000000001" customHeight="1" x14ac:dyDescent="0.25">
      <c r="A6" s="125" t="s">
        <v>41</v>
      </c>
      <c r="B6" s="25">
        <f t="shared" si="2"/>
        <v>431.82</v>
      </c>
      <c r="C6" s="106">
        <f t="shared" si="3"/>
        <v>105.92858614700801</v>
      </c>
      <c r="D6" s="24">
        <f t="shared" si="0"/>
        <v>0.28188211241209543</v>
      </c>
      <c r="E6" s="113">
        <f t="shared" si="1"/>
        <v>0.82580241767403084</v>
      </c>
      <c r="F6" s="61">
        <f>B6/M6</f>
        <v>0.35985</v>
      </c>
      <c r="G6" s="97" t="s">
        <v>147</v>
      </c>
      <c r="H6" s="120">
        <v>431.82</v>
      </c>
      <c r="I6" s="120">
        <v>105.92858614700801</v>
      </c>
      <c r="J6" s="117">
        <v>356.59800000000001</v>
      </c>
      <c r="K6" s="49">
        <f t="shared" si="4"/>
        <v>1531.9169999999999</v>
      </c>
      <c r="L6" s="37">
        <v>1531917</v>
      </c>
      <c r="M6" s="21">
        <f>O6*1000</f>
        <v>1200</v>
      </c>
      <c r="N6" s="78" t="s">
        <v>188</v>
      </c>
      <c r="O6" s="84">
        <v>1.2</v>
      </c>
    </row>
    <row r="7" spans="1:15" s="1" customFormat="1" ht="20.100000000000001" customHeight="1" x14ac:dyDescent="0.25">
      <c r="A7" s="125" t="s">
        <v>42</v>
      </c>
      <c r="B7" s="25">
        <f t="shared" si="2"/>
        <v>326.58199999999999</v>
      </c>
      <c r="C7" s="110">
        <f t="shared" si="3"/>
        <v>97.055196127088095</v>
      </c>
      <c r="D7" s="24">
        <f t="shared" si="0"/>
        <v>0.27942342854160485</v>
      </c>
      <c r="E7" s="26">
        <f t="shared" si="1"/>
        <v>0.45086379531021309</v>
      </c>
      <c r="F7" s="61">
        <f t="shared" ref="F7:F68" si="6">B7/M7</f>
        <v>0.72573777777777781</v>
      </c>
      <c r="G7" s="97" t="s">
        <v>148</v>
      </c>
      <c r="H7" s="120">
        <v>326.58199999999999</v>
      </c>
      <c r="I7" s="120">
        <v>97.055196127088095</v>
      </c>
      <c r="J7" s="117">
        <v>147.244</v>
      </c>
      <c r="K7" s="49">
        <f t="shared" si="4"/>
        <v>1168.771</v>
      </c>
      <c r="L7" s="37">
        <v>1168771</v>
      </c>
      <c r="M7" s="21">
        <f t="shared" ref="M7:M68" si="7">O7*1000</f>
        <v>450</v>
      </c>
      <c r="N7" s="78" t="s">
        <v>189</v>
      </c>
      <c r="O7" s="84">
        <v>0.45</v>
      </c>
    </row>
    <row r="8" spans="1:15" s="1" customFormat="1" ht="20.100000000000001" customHeight="1" x14ac:dyDescent="0.25">
      <c r="A8" s="125" t="s">
        <v>43</v>
      </c>
      <c r="B8" s="25">
        <f t="shared" si="2"/>
        <v>561.54200000000003</v>
      </c>
      <c r="C8" s="110">
        <f t="shared" si="3"/>
        <v>90.079196390043407</v>
      </c>
      <c r="D8" s="24">
        <f t="shared" si="0"/>
        <v>0.42423464049275528</v>
      </c>
      <c r="E8" s="113">
        <f t="shared" si="1"/>
        <v>0.80089467929380165</v>
      </c>
      <c r="F8" s="61">
        <f t="shared" si="6"/>
        <v>0.66063764705882355</v>
      </c>
      <c r="G8" s="97" t="s">
        <v>149</v>
      </c>
      <c r="H8" s="120">
        <v>561.54200000000003</v>
      </c>
      <c r="I8" s="120">
        <v>90.079196390043407</v>
      </c>
      <c r="J8" s="117">
        <v>449.73599999999999</v>
      </c>
      <c r="K8" s="49">
        <f t="shared" si="4"/>
        <v>1323.6590000000001</v>
      </c>
      <c r="L8" s="37">
        <v>1323659</v>
      </c>
      <c r="M8" s="21">
        <f t="shared" si="7"/>
        <v>850</v>
      </c>
      <c r="N8" s="78" t="s">
        <v>190</v>
      </c>
      <c r="O8" s="84">
        <v>0.85</v>
      </c>
    </row>
    <row r="9" spans="1:15" s="1" customFormat="1" ht="20.100000000000001" customHeight="1" x14ac:dyDescent="0.25">
      <c r="A9" s="125" t="s">
        <v>44</v>
      </c>
      <c r="B9" s="25">
        <f t="shared" si="2"/>
        <v>793.45500000000004</v>
      </c>
      <c r="C9" s="110">
        <f t="shared" si="3"/>
        <v>93.056326019367603</v>
      </c>
      <c r="D9" s="24">
        <f t="shared" si="0"/>
        <v>0.34683858480083302</v>
      </c>
      <c r="E9" s="26">
        <f t="shared" si="1"/>
        <v>0.64510400715856597</v>
      </c>
      <c r="F9" s="61">
        <f t="shared" si="6"/>
        <v>0.39672750000000001</v>
      </c>
      <c r="G9" s="97" t="s">
        <v>150</v>
      </c>
      <c r="H9" s="120">
        <v>793.45500000000004</v>
      </c>
      <c r="I9" s="120">
        <v>93.056326019367603</v>
      </c>
      <c r="J9" s="117">
        <v>511.86099999999999</v>
      </c>
      <c r="K9" s="49">
        <f t="shared" si="4"/>
        <v>2287.6779999999999</v>
      </c>
      <c r="L9" s="37">
        <v>2287678</v>
      </c>
      <c r="M9" s="21">
        <f t="shared" si="7"/>
        <v>2000</v>
      </c>
      <c r="N9" s="78" t="s">
        <v>191</v>
      </c>
      <c r="O9" s="84">
        <v>2</v>
      </c>
    </row>
    <row r="10" spans="1:15" s="1" customFormat="1" ht="20.100000000000001" customHeight="1" x14ac:dyDescent="0.25">
      <c r="A10" s="125" t="s">
        <v>45</v>
      </c>
      <c r="B10" s="25">
        <f t="shared" si="2"/>
        <v>284.52699999999999</v>
      </c>
      <c r="C10" s="106">
        <f t="shared" si="3"/>
        <v>148.53075521635401</v>
      </c>
      <c r="D10" s="24">
        <f t="shared" si="0"/>
        <v>0.29124962381694264</v>
      </c>
      <c r="E10" s="26">
        <f t="shared" si="1"/>
        <v>0.60624826466381054</v>
      </c>
      <c r="F10" s="114">
        <f t="shared" si="6"/>
        <v>0.80831534090909085</v>
      </c>
      <c r="G10" s="97" t="s">
        <v>151</v>
      </c>
      <c r="H10" s="120">
        <v>284.52699999999999</v>
      </c>
      <c r="I10" s="120">
        <v>148.53075521635401</v>
      </c>
      <c r="J10" s="117">
        <v>172.494</v>
      </c>
      <c r="K10" s="49">
        <f t="shared" si="4"/>
        <v>976.91800000000001</v>
      </c>
      <c r="L10" s="37">
        <v>976918</v>
      </c>
      <c r="M10" s="21">
        <f t="shared" si="7"/>
        <v>352</v>
      </c>
      <c r="N10" s="78" t="s">
        <v>192</v>
      </c>
      <c r="O10" s="84">
        <v>0.35199999999999998</v>
      </c>
    </row>
    <row r="11" spans="1:15" s="1" customFormat="1" ht="20.100000000000001" customHeight="1" x14ac:dyDescent="0.25">
      <c r="A11" s="125" t="s">
        <v>46</v>
      </c>
      <c r="B11" s="25">
        <f t="shared" si="2"/>
        <v>592.63400000000001</v>
      </c>
      <c r="C11" s="106">
        <f t="shared" si="3"/>
        <v>116.35263466858299</v>
      </c>
      <c r="D11" s="24">
        <f t="shared" si="0"/>
        <v>0.5851187349680701</v>
      </c>
      <c r="E11" s="113">
        <f t="shared" si="1"/>
        <v>0.80711029066843953</v>
      </c>
      <c r="F11" s="61">
        <f t="shared" si="6"/>
        <v>0.65848222222222219</v>
      </c>
      <c r="G11" s="97" t="s">
        <v>152</v>
      </c>
      <c r="H11" s="120">
        <v>592.63400000000001</v>
      </c>
      <c r="I11" s="120">
        <v>116.35263466858299</v>
      </c>
      <c r="J11" s="117">
        <v>478.32100000000003</v>
      </c>
      <c r="K11" s="49">
        <f t="shared" si="4"/>
        <v>1012.8440000000001</v>
      </c>
      <c r="L11" s="37">
        <v>1012844</v>
      </c>
      <c r="M11" s="21">
        <f t="shared" si="7"/>
        <v>900</v>
      </c>
      <c r="N11" s="78" t="s">
        <v>193</v>
      </c>
      <c r="O11" s="84">
        <v>0.9</v>
      </c>
    </row>
    <row r="12" spans="1:15" s="1" customFormat="1" ht="20.100000000000001" customHeight="1" x14ac:dyDescent="0.25">
      <c r="A12" s="125" t="s">
        <v>47</v>
      </c>
      <c r="B12" s="25">
        <f t="shared" si="2"/>
        <v>173.846</v>
      </c>
      <c r="C12" s="110">
        <f t="shared" si="3"/>
        <v>93.848047419051795</v>
      </c>
      <c r="D12" s="24">
        <f t="shared" si="0"/>
        <v>0.28004626467518079</v>
      </c>
      <c r="E12" s="26">
        <f t="shared" si="1"/>
        <v>0.68640060743416587</v>
      </c>
      <c r="F12" s="61">
        <f t="shared" si="6"/>
        <v>0.76923008849557528</v>
      </c>
      <c r="G12" s="97" t="s">
        <v>153</v>
      </c>
      <c r="H12" s="120">
        <v>173.846</v>
      </c>
      <c r="I12" s="120">
        <v>93.848047419051795</v>
      </c>
      <c r="J12" s="117">
        <v>119.328</v>
      </c>
      <c r="K12" s="49">
        <f t="shared" si="4"/>
        <v>620.77599999999995</v>
      </c>
      <c r="L12" s="37">
        <v>620776</v>
      </c>
      <c r="M12" s="21">
        <f t="shared" si="7"/>
        <v>226</v>
      </c>
      <c r="N12" s="78" t="s">
        <v>194</v>
      </c>
      <c r="O12" s="84">
        <v>0.22600000000000001</v>
      </c>
    </row>
    <row r="13" spans="1:15" s="1" customFormat="1" ht="20.100000000000001" customHeight="1" x14ac:dyDescent="0.25">
      <c r="A13" s="125" t="s">
        <v>48</v>
      </c>
      <c r="B13" s="25">
        <f t="shared" si="2"/>
        <v>293.19799999999998</v>
      </c>
      <c r="C13" s="106">
        <f t="shared" si="3"/>
        <v>116.165406086443</v>
      </c>
      <c r="D13" s="24">
        <f t="shared" si="0"/>
        <v>0.27058169924989661</v>
      </c>
      <c r="E13" s="26">
        <f t="shared" si="1"/>
        <v>0.67691116583332767</v>
      </c>
      <c r="F13" s="61">
        <f t="shared" si="6"/>
        <v>0.4510738461538461</v>
      </c>
      <c r="G13" s="97" t="s">
        <v>154</v>
      </c>
      <c r="H13" s="120">
        <v>293.19799999999998</v>
      </c>
      <c r="I13" s="120">
        <v>116.165406086443</v>
      </c>
      <c r="J13" s="117">
        <v>198.46899999999999</v>
      </c>
      <c r="K13" s="49">
        <f t="shared" si="4"/>
        <v>1083.5840000000001</v>
      </c>
      <c r="L13" s="37">
        <v>1083584</v>
      </c>
      <c r="M13" s="21">
        <f t="shared" si="7"/>
        <v>650</v>
      </c>
      <c r="N13" s="78" t="s">
        <v>195</v>
      </c>
      <c r="O13" s="84">
        <v>0.65</v>
      </c>
    </row>
    <row r="14" spans="1:15" s="1" customFormat="1" ht="20.100000000000001" customHeight="1" x14ac:dyDescent="0.25">
      <c r="A14" s="125" t="s">
        <v>49</v>
      </c>
      <c r="B14" s="25">
        <f t="shared" si="2"/>
        <v>368.14600000000002</v>
      </c>
      <c r="C14" s="106">
        <f t="shared" si="3"/>
        <v>101.938274271347</v>
      </c>
      <c r="D14" s="24">
        <f t="shared" si="0"/>
        <v>0.33056712879821853</v>
      </c>
      <c r="E14" s="26">
        <f t="shared" si="1"/>
        <v>0.79604559060807389</v>
      </c>
      <c r="F14" s="61">
        <f t="shared" si="6"/>
        <v>0.25389379310344828</v>
      </c>
      <c r="G14" s="97" t="s">
        <v>155</v>
      </c>
      <c r="H14" s="120">
        <v>368.14600000000002</v>
      </c>
      <c r="I14" s="120">
        <v>101.938274271347</v>
      </c>
      <c r="J14" s="117">
        <v>293.06099999999998</v>
      </c>
      <c r="K14" s="49">
        <f t="shared" si="4"/>
        <v>1113.68</v>
      </c>
      <c r="L14" s="37">
        <v>1113680</v>
      </c>
      <c r="M14" s="21">
        <f t="shared" si="7"/>
        <v>1450</v>
      </c>
      <c r="N14" s="78" t="s">
        <v>196</v>
      </c>
      <c r="O14" s="84">
        <v>1.45</v>
      </c>
    </row>
    <row r="15" spans="1:15" s="1" customFormat="1" ht="20.100000000000001" customHeight="1" x14ac:dyDescent="0.25">
      <c r="A15" s="126" t="s">
        <v>50</v>
      </c>
      <c r="B15" s="108">
        <f t="shared" si="2"/>
        <v>5979.6480000000001</v>
      </c>
      <c r="C15" s="110">
        <f t="shared" si="3"/>
        <v>72.443385432643296</v>
      </c>
      <c r="D15" s="109">
        <f t="shared" si="0"/>
        <v>0.76969261198335204</v>
      </c>
      <c r="E15" s="26">
        <f t="shared" si="1"/>
        <v>0.67654868647786626</v>
      </c>
      <c r="F15" s="114">
        <f t="shared" si="6"/>
        <v>0.84220394366197182</v>
      </c>
      <c r="G15" s="97" t="s">
        <v>156</v>
      </c>
      <c r="H15" s="120">
        <v>5979.6480000000001</v>
      </c>
      <c r="I15" s="120">
        <v>72.443385432643296</v>
      </c>
      <c r="J15" s="117">
        <v>4045.5230000000001</v>
      </c>
      <c r="K15" s="49">
        <f t="shared" si="4"/>
        <v>7768.8779999999997</v>
      </c>
      <c r="L15" s="37">
        <v>7768878</v>
      </c>
      <c r="M15" s="21">
        <f t="shared" si="7"/>
        <v>7100</v>
      </c>
      <c r="N15" s="78" t="s">
        <v>197</v>
      </c>
      <c r="O15" s="84">
        <v>7.1</v>
      </c>
    </row>
    <row r="16" spans="1:15" s="1" customFormat="1" ht="20.100000000000001" customHeight="1" x14ac:dyDescent="0.25">
      <c r="A16" s="125" t="s">
        <v>51</v>
      </c>
      <c r="B16" s="25">
        <f t="shared" si="2"/>
        <v>155.69300000000001</v>
      </c>
      <c r="C16" s="110">
        <f t="shared" si="3"/>
        <v>87.265012835315602</v>
      </c>
      <c r="D16" s="24">
        <f t="shared" si="0"/>
        <v>0.21802871890815495</v>
      </c>
      <c r="E16" s="26">
        <f t="shared" si="1"/>
        <v>0.58121431278220592</v>
      </c>
      <c r="F16" s="61">
        <f t="shared" si="6"/>
        <v>0.50880065359477133</v>
      </c>
      <c r="G16" s="97" t="s">
        <v>157</v>
      </c>
      <c r="H16" s="120">
        <v>155.69300000000001</v>
      </c>
      <c r="I16" s="120">
        <v>87.265012835315602</v>
      </c>
      <c r="J16" s="117">
        <v>90.491</v>
      </c>
      <c r="K16" s="49">
        <f t="shared" si="4"/>
        <v>714.09400000000005</v>
      </c>
      <c r="L16" s="37">
        <v>714094</v>
      </c>
      <c r="M16" s="21">
        <f t="shared" si="7"/>
        <v>306</v>
      </c>
      <c r="N16" s="78" t="s">
        <v>198</v>
      </c>
      <c r="O16" s="84">
        <v>0.30599999999999999</v>
      </c>
    </row>
    <row r="17" spans="1:15" s="1" customFormat="1" ht="20.100000000000001" customHeight="1" x14ac:dyDescent="0.25">
      <c r="A17" s="125" t="s">
        <v>52</v>
      </c>
      <c r="B17" s="25">
        <f t="shared" si="2"/>
        <v>378.65699999999998</v>
      </c>
      <c r="C17" s="110">
        <f t="shared" si="3"/>
        <v>95.757804123085606</v>
      </c>
      <c r="D17" s="24">
        <f t="shared" si="0"/>
        <v>0.34894374244345489</v>
      </c>
      <c r="E17" s="26">
        <f t="shared" si="1"/>
        <v>0.55751511262171305</v>
      </c>
      <c r="F17" s="61">
        <f t="shared" si="6"/>
        <v>0.42072999999999999</v>
      </c>
      <c r="G17" s="97" t="s">
        <v>158</v>
      </c>
      <c r="H17" s="120">
        <v>378.65699999999998</v>
      </c>
      <c r="I17" s="120">
        <v>95.757804123085606</v>
      </c>
      <c r="J17" s="117">
        <v>211.107</v>
      </c>
      <c r="K17" s="49">
        <f t="shared" si="4"/>
        <v>1085.152</v>
      </c>
      <c r="L17" s="37">
        <v>1085152</v>
      </c>
      <c r="M17" s="21">
        <f t="shared" si="7"/>
        <v>900</v>
      </c>
      <c r="N17" s="78" t="s">
        <v>199</v>
      </c>
      <c r="O17" s="84">
        <v>0.9</v>
      </c>
    </row>
    <row r="18" spans="1:15" s="1" customFormat="1" ht="20.100000000000001" customHeight="1" x14ac:dyDescent="0.25">
      <c r="A18" s="125" t="s">
        <v>53</v>
      </c>
      <c r="B18" s="25">
        <f t="shared" si="2"/>
        <v>256.476</v>
      </c>
      <c r="C18" s="110">
        <f t="shared" si="3"/>
        <v>88.134568134568099</v>
      </c>
      <c r="D18" s="24">
        <f t="shared" si="0"/>
        <v>0.28188636443569093</v>
      </c>
      <c r="E18" s="26">
        <f t="shared" si="1"/>
        <v>0.65181927353826474</v>
      </c>
      <c r="F18" s="61">
        <f t="shared" si="6"/>
        <v>0.64119000000000004</v>
      </c>
      <c r="G18" s="97" t="s">
        <v>159</v>
      </c>
      <c r="H18" s="120">
        <v>256.476</v>
      </c>
      <c r="I18" s="120">
        <v>88.134568134568099</v>
      </c>
      <c r="J18" s="117">
        <v>167.17599999999999</v>
      </c>
      <c r="K18" s="49">
        <f t="shared" si="4"/>
        <v>909.85599999999999</v>
      </c>
      <c r="L18" s="37">
        <v>909856</v>
      </c>
      <c r="M18" s="21">
        <f t="shared" si="7"/>
        <v>400</v>
      </c>
      <c r="N18" s="78" t="s">
        <v>200</v>
      </c>
      <c r="O18" s="84">
        <v>0.4</v>
      </c>
    </row>
    <row r="19" spans="1:15" s="1" customFormat="1" ht="20.100000000000001" customHeight="1" x14ac:dyDescent="0.25">
      <c r="A19" s="125" t="s">
        <v>54</v>
      </c>
      <c r="B19" s="25">
        <f t="shared" si="2"/>
        <v>219.34200000000001</v>
      </c>
      <c r="C19" s="106">
        <f t="shared" si="3"/>
        <v>120.868233115853</v>
      </c>
      <c r="D19" s="24">
        <f t="shared" si="0"/>
        <v>0.2235938608580772</v>
      </c>
      <c r="E19" s="26">
        <f t="shared" si="1"/>
        <v>0.70874251169406677</v>
      </c>
      <c r="F19" s="61">
        <f t="shared" si="6"/>
        <v>0.29245599999999999</v>
      </c>
      <c r="G19" s="97" t="s">
        <v>160</v>
      </c>
      <c r="H19" s="120">
        <v>219.34200000000001</v>
      </c>
      <c r="I19" s="120">
        <v>120.868233115853</v>
      </c>
      <c r="J19" s="117">
        <v>155.45699999999999</v>
      </c>
      <c r="K19" s="49">
        <f t="shared" si="4"/>
        <v>980.98400000000004</v>
      </c>
      <c r="L19" s="37">
        <v>980984</v>
      </c>
      <c r="M19" s="21">
        <f t="shared" si="7"/>
        <v>750</v>
      </c>
      <c r="N19" s="78" t="s">
        <v>201</v>
      </c>
      <c r="O19" s="84">
        <v>0.75</v>
      </c>
    </row>
    <row r="20" spans="1:15" s="1" customFormat="1" ht="20.100000000000001" customHeight="1" x14ac:dyDescent="0.25">
      <c r="A20" s="125" t="s">
        <v>55</v>
      </c>
      <c r="B20" s="25">
        <f t="shared" si="2"/>
        <v>371.19600000000003</v>
      </c>
      <c r="C20" s="106">
        <f t="shared" si="3"/>
        <v>100.364745421755</v>
      </c>
      <c r="D20" s="24">
        <f t="shared" si="0"/>
        <v>0.30173875580194931</v>
      </c>
      <c r="E20" s="26">
        <f t="shared" si="1"/>
        <v>0.7045873339152362</v>
      </c>
      <c r="F20" s="114">
        <f t="shared" si="6"/>
        <v>0.85529032258064519</v>
      </c>
      <c r="G20" s="97" t="s">
        <v>161</v>
      </c>
      <c r="H20" s="120">
        <v>371.19600000000003</v>
      </c>
      <c r="I20" s="120">
        <v>100.364745421755</v>
      </c>
      <c r="J20" s="117">
        <v>261.54000000000002</v>
      </c>
      <c r="K20" s="49">
        <f t="shared" si="4"/>
        <v>1230.19</v>
      </c>
      <c r="L20" s="37">
        <v>1230190</v>
      </c>
      <c r="M20" s="21">
        <f t="shared" si="7"/>
        <v>434</v>
      </c>
      <c r="N20" s="78" t="s">
        <v>202</v>
      </c>
      <c r="O20" s="84">
        <v>0.434</v>
      </c>
    </row>
    <row r="21" spans="1:15" s="1" customFormat="1" ht="20.100000000000001" customHeight="1" x14ac:dyDescent="0.25">
      <c r="A21" s="125" t="s">
        <v>56</v>
      </c>
      <c r="B21" s="25">
        <f t="shared" si="2"/>
        <v>472.995</v>
      </c>
      <c r="C21" s="106">
        <f t="shared" si="3"/>
        <v>107.098703933485</v>
      </c>
      <c r="D21" s="24">
        <f t="shared" si="0"/>
        <v>0.33017234759907022</v>
      </c>
      <c r="E21" s="26">
        <f t="shared" si="1"/>
        <v>0.59724098563409767</v>
      </c>
      <c r="F21" s="61">
        <f t="shared" si="6"/>
        <v>0.67861549497847917</v>
      </c>
      <c r="G21" s="97" t="s">
        <v>162</v>
      </c>
      <c r="H21" s="120">
        <v>472.995</v>
      </c>
      <c r="I21" s="120">
        <v>107.098703933485</v>
      </c>
      <c r="J21" s="117">
        <v>282.49200000000002</v>
      </c>
      <c r="K21" s="49">
        <f t="shared" si="4"/>
        <v>1432.57</v>
      </c>
      <c r="L21" s="37">
        <v>1432570</v>
      </c>
      <c r="M21" s="21">
        <f t="shared" si="7"/>
        <v>697</v>
      </c>
      <c r="N21" s="78" t="s">
        <v>203</v>
      </c>
      <c r="O21" s="84">
        <v>0.69699999999999995</v>
      </c>
    </row>
    <row r="22" spans="1:15" s="1" customFormat="1" ht="20.100000000000001" customHeight="1" x14ac:dyDescent="0.25">
      <c r="A22" s="125" t="s">
        <v>57</v>
      </c>
      <c r="B22" s="25">
        <f t="shared" si="2"/>
        <v>538.21299999999997</v>
      </c>
      <c r="C22" s="106">
        <f t="shared" si="3"/>
        <v>107.41466607858101</v>
      </c>
      <c r="D22" s="24">
        <f t="shared" si="0"/>
        <v>0.43850452548226587</v>
      </c>
      <c r="E22" s="26">
        <f t="shared" si="1"/>
        <v>0.50291984771828258</v>
      </c>
      <c r="F22" s="61">
        <f t="shared" si="6"/>
        <v>0.62801983663943983</v>
      </c>
      <c r="G22" s="97" t="s">
        <v>163</v>
      </c>
      <c r="H22" s="120">
        <v>538.21299999999997</v>
      </c>
      <c r="I22" s="120">
        <v>107.41466607858101</v>
      </c>
      <c r="J22" s="117">
        <v>270.678</v>
      </c>
      <c r="K22" s="49">
        <f t="shared" si="4"/>
        <v>1227.383</v>
      </c>
      <c r="L22" s="37">
        <v>1227383</v>
      </c>
      <c r="M22" s="21">
        <f t="shared" si="7"/>
        <v>857</v>
      </c>
      <c r="N22" s="78" t="s">
        <v>204</v>
      </c>
      <c r="O22" s="84">
        <v>0.85699999999999998</v>
      </c>
    </row>
    <row r="23" spans="1:15" s="1" customFormat="1" ht="20.100000000000001" customHeight="1" thickBot="1" x14ac:dyDescent="0.3">
      <c r="A23" s="127" t="s">
        <v>0</v>
      </c>
      <c r="B23" s="108">
        <f t="shared" si="2"/>
        <v>3299.14</v>
      </c>
      <c r="C23" s="106">
        <f t="shared" si="3"/>
        <v>109.838611677556</v>
      </c>
      <c r="D23" s="27">
        <f t="shared" si="0"/>
        <v>0.2611015691862888</v>
      </c>
      <c r="E23" s="28">
        <f t="shared" si="1"/>
        <v>0.13841940626951268</v>
      </c>
      <c r="F23" s="61">
        <f t="shared" si="6"/>
        <v>0.68248655357881671</v>
      </c>
      <c r="G23" s="97" t="s">
        <v>0</v>
      </c>
      <c r="H23" s="120">
        <v>3299.14</v>
      </c>
      <c r="I23" s="120">
        <v>109.838611677556</v>
      </c>
      <c r="J23" s="117">
        <v>456.66500000000002</v>
      </c>
      <c r="K23" s="50">
        <f t="shared" si="4"/>
        <v>12635.466</v>
      </c>
      <c r="L23" s="37">
        <v>12635466</v>
      </c>
      <c r="M23" s="35">
        <f t="shared" si="7"/>
        <v>4834</v>
      </c>
      <c r="N23" s="79" t="s">
        <v>205</v>
      </c>
      <c r="O23" s="85">
        <v>4.8339999999999996</v>
      </c>
    </row>
    <row r="24" spans="1:15" s="1" customFormat="1" ht="20.100000000000001" customHeight="1" x14ac:dyDescent="0.25">
      <c r="A24" s="124" t="s">
        <v>12</v>
      </c>
      <c r="B24" s="9">
        <f t="shared" si="2"/>
        <v>5639.8069999999998</v>
      </c>
      <c r="C24" s="10">
        <f t="shared" si="3"/>
        <v>91.642934559180802</v>
      </c>
      <c r="D24" s="11">
        <f t="shared" si="0"/>
        <v>0.4057103090417003</v>
      </c>
      <c r="E24" s="12">
        <f t="shared" si="1"/>
        <v>0.45875789721173083</v>
      </c>
      <c r="F24" s="60">
        <f t="shared" si="6"/>
        <v>0.6372663276836158</v>
      </c>
      <c r="G24" s="96" t="s">
        <v>164</v>
      </c>
      <c r="H24" s="119">
        <v>5639.8069999999998</v>
      </c>
      <c r="I24" s="119">
        <v>91.642934559180802</v>
      </c>
      <c r="J24" s="116">
        <v>2587.306</v>
      </c>
      <c r="K24" s="51">
        <f t="shared" si="4"/>
        <v>13901.069</v>
      </c>
      <c r="L24" s="36">
        <v>13901069</v>
      </c>
      <c r="M24" s="74">
        <f t="shared" ref="M24" si="8">M25+M26+M27+M30+M31+M32+M33+M34+M35+M36</f>
        <v>8850</v>
      </c>
      <c r="N24" s="80" t="s">
        <v>12</v>
      </c>
      <c r="O24" s="83">
        <f t="shared" ref="O24" si="9">O25+O26+O27+O30+O31+O32+O33+O34+O35+O36</f>
        <v>8.85</v>
      </c>
    </row>
    <row r="25" spans="1:15" s="1" customFormat="1" ht="20.100000000000001" customHeight="1" x14ac:dyDescent="0.25">
      <c r="A25" s="125" t="s">
        <v>23</v>
      </c>
      <c r="B25" s="25">
        <f t="shared" si="2"/>
        <v>166.15199999999999</v>
      </c>
      <c r="C25" s="110">
        <f t="shared" si="3"/>
        <v>93.513510471248395</v>
      </c>
      <c r="D25" s="24">
        <f t="shared" si="0"/>
        <v>0.27551167614875294</v>
      </c>
      <c r="E25" s="26">
        <f t="shared" si="1"/>
        <v>0.65760267706678233</v>
      </c>
      <c r="F25" s="61">
        <f t="shared" si="6"/>
        <v>0.55755704697986574</v>
      </c>
      <c r="G25" s="97" t="s">
        <v>165</v>
      </c>
      <c r="H25" s="120">
        <v>166.15199999999999</v>
      </c>
      <c r="I25" s="120">
        <v>93.513510471248395</v>
      </c>
      <c r="J25" s="117">
        <v>109.262</v>
      </c>
      <c r="K25" s="49">
        <f t="shared" si="4"/>
        <v>603.06700000000001</v>
      </c>
      <c r="L25" s="37">
        <v>603067</v>
      </c>
      <c r="M25" s="21">
        <f t="shared" si="7"/>
        <v>298</v>
      </c>
      <c r="N25" s="78" t="s">
        <v>206</v>
      </c>
      <c r="O25" s="84">
        <v>0.29799999999999999</v>
      </c>
    </row>
    <row r="26" spans="1:15" s="1" customFormat="1" ht="20.100000000000001" customHeight="1" x14ac:dyDescent="0.25">
      <c r="A26" s="125" t="s">
        <v>96</v>
      </c>
      <c r="B26" s="25">
        <f t="shared" si="2"/>
        <v>111.086</v>
      </c>
      <c r="C26" s="106">
        <f t="shared" si="3"/>
        <v>104.89410120581999</v>
      </c>
      <c r="D26" s="24">
        <f t="shared" si="0"/>
        <v>0.13825660224250352</v>
      </c>
      <c r="E26" s="26">
        <f t="shared" si="1"/>
        <v>0.68631510721423039</v>
      </c>
      <c r="F26" s="61">
        <f t="shared" si="6"/>
        <v>0.46871729957805908</v>
      </c>
      <c r="G26" s="97" t="s">
        <v>166</v>
      </c>
      <c r="H26" s="120">
        <v>111.086</v>
      </c>
      <c r="I26" s="120">
        <v>104.89410120581999</v>
      </c>
      <c r="J26" s="117">
        <v>76.239999999999995</v>
      </c>
      <c r="K26" s="49">
        <f t="shared" si="4"/>
        <v>803.47699999999998</v>
      </c>
      <c r="L26" s="37">
        <v>803477</v>
      </c>
      <c r="M26" s="21">
        <f t="shared" si="7"/>
        <v>237</v>
      </c>
      <c r="N26" s="78" t="s">
        <v>207</v>
      </c>
      <c r="O26" s="84">
        <v>0.23699999999999999</v>
      </c>
    </row>
    <row r="27" spans="1:15" s="1" customFormat="1" ht="20.100000000000001" customHeight="1" x14ac:dyDescent="0.25">
      <c r="A27" s="125" t="s">
        <v>58</v>
      </c>
      <c r="B27" s="25">
        <f t="shared" si="2"/>
        <v>226.64699999999999</v>
      </c>
      <c r="C27" s="106">
        <f t="shared" si="3"/>
        <v>102.493985492828</v>
      </c>
      <c r="D27" s="24">
        <f t="shared" si="0"/>
        <v>0.20339453048580214</v>
      </c>
      <c r="E27" s="26">
        <f t="shared" si="1"/>
        <v>0.44652697807603892</v>
      </c>
      <c r="F27" s="61">
        <f>B27/M29</f>
        <v>0.61756675749318801</v>
      </c>
      <c r="G27" s="97" t="s">
        <v>167</v>
      </c>
      <c r="H27" s="120">
        <v>226.64699999999999</v>
      </c>
      <c r="I27" s="120">
        <v>102.493985492828</v>
      </c>
      <c r="J27" s="117">
        <v>101.20399999999999</v>
      </c>
      <c r="K27" s="49">
        <f t="shared" si="4"/>
        <v>1114.3219999999999</v>
      </c>
      <c r="L27" s="37">
        <v>1114322</v>
      </c>
      <c r="M27" s="21">
        <f t="shared" si="7"/>
        <v>387</v>
      </c>
      <c r="N27" s="78" t="s">
        <v>208</v>
      </c>
      <c r="O27" s="84">
        <f t="shared" ref="O27" si="10">O28+O29</f>
        <v>0.38700000000000001</v>
      </c>
    </row>
    <row r="28" spans="1:15" s="1" customFormat="1" ht="20.100000000000001" customHeight="1" x14ac:dyDescent="0.25">
      <c r="A28" s="125" t="s">
        <v>13</v>
      </c>
      <c r="B28" s="25">
        <f t="shared" si="2"/>
        <v>11.257999999999999</v>
      </c>
      <c r="C28" s="110">
        <f t="shared" si="3"/>
        <v>50.457153101470098</v>
      </c>
      <c r="D28" s="24">
        <f t="shared" si="0"/>
        <v>0.25276156264032329</v>
      </c>
      <c r="E28" s="113">
        <f t="shared" si="1"/>
        <v>1</v>
      </c>
      <c r="F28" s="61">
        <f t="shared" si="6"/>
        <v>0.56289999999999996</v>
      </c>
      <c r="G28" s="97" t="s">
        <v>168</v>
      </c>
      <c r="H28" s="120">
        <v>11.257999999999999</v>
      </c>
      <c r="I28" s="120">
        <v>50.457153101470098</v>
      </c>
      <c r="J28" s="117">
        <v>11.257999999999999</v>
      </c>
      <c r="K28" s="49">
        <f t="shared" si="4"/>
        <v>44.54</v>
      </c>
      <c r="L28" s="37">
        <v>44540</v>
      </c>
      <c r="M28" s="21">
        <f t="shared" si="7"/>
        <v>20</v>
      </c>
      <c r="N28" s="78" t="s">
        <v>213</v>
      </c>
      <c r="O28" s="84">
        <v>0.02</v>
      </c>
    </row>
    <row r="29" spans="1:15" s="1" customFormat="1" ht="20.100000000000001" customHeight="1" x14ac:dyDescent="0.25">
      <c r="A29" s="125" t="s">
        <v>89</v>
      </c>
      <c r="B29" s="25">
        <f t="shared" si="2"/>
        <v>215.38900000000001</v>
      </c>
      <c r="C29" s="106">
        <f t="shared" si="3"/>
        <v>108.333668645006</v>
      </c>
      <c r="D29" s="24">
        <f t="shared" si="0"/>
        <v>0.20133915134111438</v>
      </c>
      <c r="E29" s="26">
        <f t="shared" si="1"/>
        <v>0.41759792747076219</v>
      </c>
      <c r="F29" s="61">
        <f t="shared" si="6"/>
        <v>0.586891008174387</v>
      </c>
      <c r="G29" s="97" t="s">
        <v>169</v>
      </c>
      <c r="H29" s="120">
        <v>215.38900000000001</v>
      </c>
      <c r="I29" s="120">
        <v>108.333668645006</v>
      </c>
      <c r="J29" s="117">
        <v>89.945999999999998</v>
      </c>
      <c r="K29" s="49">
        <f t="shared" si="4"/>
        <v>1069.7819999999999</v>
      </c>
      <c r="L29" s="37">
        <v>1069782</v>
      </c>
      <c r="M29" s="21">
        <f t="shared" si="7"/>
        <v>367</v>
      </c>
      <c r="N29" s="78" t="s">
        <v>270</v>
      </c>
      <c r="O29" s="84">
        <v>0.36699999999999999</v>
      </c>
    </row>
    <row r="30" spans="1:15" s="1" customFormat="1" ht="20.100000000000001" customHeight="1" x14ac:dyDescent="0.25">
      <c r="A30" s="125" t="s">
        <v>59</v>
      </c>
      <c r="B30" s="25">
        <f t="shared" si="2"/>
        <v>351.858</v>
      </c>
      <c r="C30" s="106">
        <f t="shared" si="3"/>
        <v>108.391735491364</v>
      </c>
      <c r="D30" s="24">
        <f t="shared" si="0"/>
        <v>0.30878307045464715</v>
      </c>
      <c r="E30" s="26">
        <f t="shared" si="1"/>
        <v>0.63625098761432164</v>
      </c>
      <c r="F30" s="114">
        <f t="shared" si="6"/>
        <v>0.81827441860465122</v>
      </c>
      <c r="G30" s="97" t="s">
        <v>170</v>
      </c>
      <c r="H30" s="120">
        <v>351.858</v>
      </c>
      <c r="I30" s="120">
        <v>108.391735491364</v>
      </c>
      <c r="J30" s="117">
        <v>223.87</v>
      </c>
      <c r="K30" s="49">
        <f t="shared" si="4"/>
        <v>1139.499</v>
      </c>
      <c r="L30" s="37">
        <v>1139499</v>
      </c>
      <c r="M30" s="21">
        <f t="shared" si="7"/>
        <v>430</v>
      </c>
      <c r="N30" s="78" t="s">
        <v>209</v>
      </c>
      <c r="O30" s="84">
        <v>0.43</v>
      </c>
    </row>
    <row r="31" spans="1:15" s="1" customFormat="1" ht="20.100000000000001" customHeight="1" x14ac:dyDescent="0.25">
      <c r="A31" s="125" t="s">
        <v>60</v>
      </c>
      <c r="B31" s="25">
        <f t="shared" si="2"/>
        <v>507.66300000000001</v>
      </c>
      <c r="C31" s="110">
        <f t="shared" si="3"/>
        <v>74.894885768492003</v>
      </c>
      <c r="D31" s="24">
        <f t="shared" si="0"/>
        <v>0.49399033549419169</v>
      </c>
      <c r="E31" s="26">
        <f t="shared" si="1"/>
        <v>0.58077110208937821</v>
      </c>
      <c r="F31" s="61">
        <f t="shared" si="6"/>
        <v>0.44144608695652177</v>
      </c>
      <c r="G31" s="97" t="s">
        <v>171</v>
      </c>
      <c r="H31" s="120">
        <v>507.66300000000001</v>
      </c>
      <c r="I31" s="120">
        <v>74.894885768492003</v>
      </c>
      <c r="J31" s="117">
        <v>294.83600000000001</v>
      </c>
      <c r="K31" s="49">
        <f t="shared" si="4"/>
        <v>1027.6780000000001</v>
      </c>
      <c r="L31" s="37">
        <v>1027678</v>
      </c>
      <c r="M31" s="21">
        <f t="shared" si="7"/>
        <v>1150</v>
      </c>
      <c r="N31" s="78" t="s">
        <v>210</v>
      </c>
      <c r="O31" s="84">
        <v>1.1499999999999999</v>
      </c>
    </row>
    <row r="32" spans="1:15" s="1" customFormat="1" ht="20.100000000000001" customHeight="1" x14ac:dyDescent="0.25">
      <c r="A32" s="126" t="s">
        <v>61</v>
      </c>
      <c r="B32" s="108">
        <f t="shared" si="2"/>
        <v>2114.9989999999998</v>
      </c>
      <c r="C32" s="110">
        <f t="shared" si="3"/>
        <v>99.426989998063206</v>
      </c>
      <c r="D32" s="109">
        <f t="shared" si="0"/>
        <v>1.1064105930886707</v>
      </c>
      <c r="E32" s="26">
        <f t="shared" si="1"/>
        <v>0.65177572187977406</v>
      </c>
      <c r="F32" s="61">
        <f t="shared" si="6"/>
        <v>0.71694881355932194</v>
      </c>
      <c r="G32" s="97" t="s">
        <v>172</v>
      </c>
      <c r="H32" s="120">
        <v>2114.9989999999998</v>
      </c>
      <c r="I32" s="120">
        <v>99.426989998063206</v>
      </c>
      <c r="J32" s="117">
        <v>1378.5050000000001</v>
      </c>
      <c r="K32" s="49">
        <f t="shared" si="4"/>
        <v>1911.586</v>
      </c>
      <c r="L32" s="37">
        <v>1911586</v>
      </c>
      <c r="M32" s="21">
        <f t="shared" si="7"/>
        <v>2950</v>
      </c>
      <c r="N32" s="78" t="s">
        <v>211</v>
      </c>
      <c r="O32" s="84">
        <v>2.95</v>
      </c>
    </row>
    <row r="33" spans="1:15" s="1" customFormat="1" ht="20.100000000000001" customHeight="1" x14ac:dyDescent="0.25">
      <c r="A33" s="125" t="s">
        <v>62</v>
      </c>
      <c r="B33" s="25">
        <f t="shared" si="2"/>
        <v>30.405000000000001</v>
      </c>
      <c r="C33" s="110">
        <f t="shared" si="3"/>
        <v>22.154619644418499</v>
      </c>
      <c r="D33" s="24">
        <f t="shared" si="0"/>
        <v>4.1969654304218916E-2</v>
      </c>
      <c r="E33" s="113">
        <f t="shared" si="1"/>
        <v>1</v>
      </c>
      <c r="F33" s="61">
        <f t="shared" si="6"/>
        <v>0.66097826086956524</v>
      </c>
      <c r="G33" s="97" t="s">
        <v>173</v>
      </c>
      <c r="H33" s="120">
        <v>30.405000000000001</v>
      </c>
      <c r="I33" s="120">
        <v>22.154619644418499</v>
      </c>
      <c r="J33" s="117">
        <v>30.405000000000001</v>
      </c>
      <c r="K33" s="49">
        <f t="shared" si="4"/>
        <v>724.452</v>
      </c>
      <c r="L33" s="37">
        <v>724452</v>
      </c>
      <c r="M33" s="21">
        <f t="shared" si="7"/>
        <v>46</v>
      </c>
      <c r="N33" s="78" t="s">
        <v>212</v>
      </c>
      <c r="O33" s="84">
        <v>4.5999999999999999E-2</v>
      </c>
    </row>
    <row r="34" spans="1:15" s="1" customFormat="1" ht="20.100000000000001" customHeight="1" x14ac:dyDescent="0.25">
      <c r="A34" s="125" t="s">
        <v>63</v>
      </c>
      <c r="B34" s="25">
        <f t="shared" si="2"/>
        <v>192.56</v>
      </c>
      <c r="C34" s="106">
        <f t="shared" si="3"/>
        <v>107.33197328963401</v>
      </c>
      <c r="D34" s="24">
        <f t="shared" si="0"/>
        <v>0.32852836150403752</v>
      </c>
      <c r="E34" s="26">
        <f t="shared" si="1"/>
        <v>0.76100955546323223</v>
      </c>
      <c r="F34" s="61">
        <f t="shared" si="6"/>
        <v>0.65274576271186446</v>
      </c>
      <c r="G34" s="97" t="s">
        <v>174</v>
      </c>
      <c r="H34" s="120">
        <v>192.56</v>
      </c>
      <c r="I34" s="120">
        <v>107.33197328963401</v>
      </c>
      <c r="J34" s="117">
        <v>146.54</v>
      </c>
      <c r="K34" s="49">
        <f t="shared" si="4"/>
        <v>586.12900000000002</v>
      </c>
      <c r="L34" s="37">
        <v>586129</v>
      </c>
      <c r="M34" s="21">
        <f t="shared" si="7"/>
        <v>295</v>
      </c>
      <c r="N34" s="78" t="s">
        <v>214</v>
      </c>
      <c r="O34" s="84">
        <v>0.29499999999999998</v>
      </c>
    </row>
    <row r="35" spans="1:15" s="1" customFormat="1" ht="20.100000000000001" customHeight="1" x14ac:dyDescent="0.25">
      <c r="A35" s="125" t="s">
        <v>64</v>
      </c>
      <c r="B35" s="25">
        <f t="shared" si="2"/>
        <v>162.48400000000001</v>
      </c>
      <c r="C35" s="110">
        <f t="shared" si="3"/>
        <v>83.457804715188303</v>
      </c>
      <c r="D35" s="24">
        <f t="shared" si="0"/>
        <v>0.26490977507352992</v>
      </c>
      <c r="E35" s="26">
        <f t="shared" si="1"/>
        <v>0.68180867039216164</v>
      </c>
      <c r="F35" s="61">
        <f t="shared" si="6"/>
        <v>0.56812587412587412</v>
      </c>
      <c r="G35" s="97" t="s">
        <v>175</v>
      </c>
      <c r="H35" s="120">
        <v>162.48400000000001</v>
      </c>
      <c r="I35" s="120">
        <v>83.457804715188303</v>
      </c>
      <c r="J35" s="117">
        <v>110.783</v>
      </c>
      <c r="K35" s="49">
        <f t="shared" si="4"/>
        <v>613.35599999999999</v>
      </c>
      <c r="L35" s="37">
        <v>613356</v>
      </c>
      <c r="M35" s="21">
        <f t="shared" si="7"/>
        <v>286</v>
      </c>
      <c r="N35" s="78" t="s">
        <v>215</v>
      </c>
      <c r="O35" s="84">
        <v>0.28599999999999998</v>
      </c>
    </row>
    <row r="36" spans="1:15" s="1" customFormat="1" ht="20.100000000000001" customHeight="1" thickBot="1" x14ac:dyDescent="0.3">
      <c r="A36" s="127" t="s">
        <v>1</v>
      </c>
      <c r="B36" s="112">
        <f t="shared" si="2"/>
        <v>1775.953</v>
      </c>
      <c r="C36" s="111">
        <f t="shared" si="3"/>
        <v>88.425247071956505</v>
      </c>
      <c r="D36" s="27">
        <f t="shared" ref="D36:D68" si="11">B36/K36</f>
        <v>0.3302560686623513</v>
      </c>
      <c r="E36" s="28">
        <f t="shared" si="1"/>
        <v>6.512616043329976E-2</v>
      </c>
      <c r="F36" s="62">
        <f t="shared" si="6"/>
        <v>0.64090689281847713</v>
      </c>
      <c r="G36" s="98" t="s">
        <v>1</v>
      </c>
      <c r="H36" s="120">
        <v>1775.953</v>
      </c>
      <c r="I36" s="120">
        <v>88.425247071956505</v>
      </c>
      <c r="J36" s="117">
        <v>115.661</v>
      </c>
      <c r="K36" s="52">
        <f t="shared" si="4"/>
        <v>5377.5029999999997</v>
      </c>
      <c r="L36" s="37">
        <v>5377503</v>
      </c>
      <c r="M36" s="41">
        <f t="shared" si="7"/>
        <v>2771</v>
      </c>
      <c r="N36" s="81" t="s">
        <v>216</v>
      </c>
      <c r="O36" s="85">
        <v>2.7709999999999999</v>
      </c>
    </row>
    <row r="37" spans="1:15" s="1" customFormat="1" ht="20.100000000000001" customHeight="1" x14ac:dyDescent="0.25">
      <c r="A37" s="124" t="s">
        <v>14</v>
      </c>
      <c r="B37" s="9">
        <f t="shared" si="2"/>
        <v>6797.9260000000004</v>
      </c>
      <c r="C37" s="10">
        <f t="shared" si="3"/>
        <v>93.712896292138197</v>
      </c>
      <c r="D37" s="11">
        <f t="shared" si="11"/>
        <v>0.41362751384279961</v>
      </c>
      <c r="E37" s="12">
        <f t="shared" si="1"/>
        <v>0.66421008407564308</v>
      </c>
      <c r="F37" s="60">
        <f t="shared" si="6"/>
        <v>0.64076972381939867</v>
      </c>
      <c r="G37" s="99" t="s">
        <v>176</v>
      </c>
      <c r="H37" s="119">
        <v>6797.9260000000004</v>
      </c>
      <c r="I37" s="119">
        <v>93.712896292138197</v>
      </c>
      <c r="J37" s="116">
        <v>4515.2510000000002</v>
      </c>
      <c r="K37" s="48">
        <f t="shared" si="4"/>
        <v>16434.898000000001</v>
      </c>
      <c r="L37" s="36">
        <v>16434898</v>
      </c>
      <c r="M37" s="74">
        <f>SUM(M38:M45)</f>
        <v>10609</v>
      </c>
      <c r="N37" s="77" t="s">
        <v>14</v>
      </c>
      <c r="O37" s="83">
        <f t="shared" ref="O37" si="12">SUM(O38:O45)</f>
        <v>10.609</v>
      </c>
    </row>
    <row r="38" spans="1:15" s="1" customFormat="1" ht="20.100000000000001" customHeight="1" x14ac:dyDescent="0.25">
      <c r="A38" s="125" t="s">
        <v>24</v>
      </c>
      <c r="B38" s="25">
        <f t="shared" si="2"/>
        <v>348.62299999999999</v>
      </c>
      <c r="C38" s="106">
        <f t="shared" si="3"/>
        <v>103.451417244326</v>
      </c>
      <c r="D38" s="109">
        <f t="shared" si="11"/>
        <v>0.74438015117222534</v>
      </c>
      <c r="E38" s="26">
        <f t="shared" si="1"/>
        <v>0.60936885977115685</v>
      </c>
      <c r="F38" s="114">
        <f t="shared" si="6"/>
        <v>1.6601095238095238</v>
      </c>
      <c r="G38" s="97" t="s">
        <v>177</v>
      </c>
      <c r="H38" s="120">
        <v>348.62299999999999</v>
      </c>
      <c r="I38" s="120">
        <v>103.451417244326</v>
      </c>
      <c r="J38" s="117">
        <v>212.44</v>
      </c>
      <c r="K38" s="49">
        <f t="shared" si="4"/>
        <v>468.34</v>
      </c>
      <c r="L38" s="37">
        <v>468340</v>
      </c>
      <c r="M38" s="21">
        <f t="shared" si="7"/>
        <v>210</v>
      </c>
      <c r="N38" s="78" t="s">
        <v>218</v>
      </c>
      <c r="O38" s="84">
        <v>0.21</v>
      </c>
    </row>
    <row r="39" spans="1:15" s="1" customFormat="1" ht="20.100000000000001" customHeight="1" x14ac:dyDescent="0.25">
      <c r="A39" s="125" t="s">
        <v>25</v>
      </c>
      <c r="B39" s="25">
        <f t="shared" si="2"/>
        <v>62.280999999999999</v>
      </c>
      <c r="C39" s="110">
        <f t="shared" si="3"/>
        <v>91.972473677215504</v>
      </c>
      <c r="D39" s="24">
        <f t="shared" si="11"/>
        <v>0.23260356443926561</v>
      </c>
      <c r="E39" s="26">
        <f t="shared" si="1"/>
        <v>0.77670557633949366</v>
      </c>
      <c r="F39" s="61">
        <f t="shared" si="6"/>
        <v>0.57138532110091744</v>
      </c>
      <c r="G39" s="97" t="s">
        <v>178</v>
      </c>
      <c r="H39" s="120">
        <v>62.280999999999999</v>
      </c>
      <c r="I39" s="120">
        <v>91.972473677215504</v>
      </c>
      <c r="J39" s="117">
        <v>48.374000000000002</v>
      </c>
      <c r="K39" s="49">
        <f t="shared" si="4"/>
        <v>267.75599999999997</v>
      </c>
      <c r="L39" s="37">
        <v>267756</v>
      </c>
      <c r="M39" s="21">
        <f t="shared" si="7"/>
        <v>109</v>
      </c>
      <c r="N39" s="78" t="s">
        <v>219</v>
      </c>
      <c r="O39" s="84">
        <v>0.109</v>
      </c>
    </row>
    <row r="40" spans="1:15" s="1" customFormat="1" ht="20.100000000000001" customHeight="1" x14ac:dyDescent="0.25">
      <c r="A40" s="125" t="s">
        <v>91</v>
      </c>
      <c r="B40" s="25">
        <f t="shared" si="2"/>
        <v>641.59199999999998</v>
      </c>
      <c r="C40" s="106">
        <f t="shared" si="3"/>
        <v>143.17095485684999</v>
      </c>
      <c r="D40" s="24">
        <f t="shared" si="11"/>
        <v>0.33832227813538646</v>
      </c>
      <c r="E40" s="26">
        <f t="shared" si="1"/>
        <v>0.74680326437985511</v>
      </c>
      <c r="F40" s="61">
        <f t="shared" si="6"/>
        <v>0.73746206896551725</v>
      </c>
      <c r="G40" s="100" t="s">
        <v>91</v>
      </c>
      <c r="H40" s="120">
        <v>641.59199999999998</v>
      </c>
      <c r="I40" s="120">
        <v>143.17095485684999</v>
      </c>
      <c r="J40" s="117">
        <v>479.14299999999997</v>
      </c>
      <c r="K40" s="49">
        <f t="shared" si="4"/>
        <v>1896.393</v>
      </c>
      <c r="L40" s="37">
        <v>1896393</v>
      </c>
      <c r="M40" s="21">
        <f t="shared" si="7"/>
        <v>870</v>
      </c>
      <c r="N40" s="78" t="s">
        <v>222</v>
      </c>
      <c r="O40" s="84">
        <v>0.87</v>
      </c>
    </row>
    <row r="41" spans="1:15" s="1" customFormat="1" ht="20.100000000000001" customHeight="1" x14ac:dyDescent="0.25">
      <c r="A41" s="125" t="s">
        <v>2</v>
      </c>
      <c r="B41" s="108">
        <f t="shared" si="2"/>
        <v>3472.7930000000001</v>
      </c>
      <c r="C41" s="110">
        <f t="shared" si="3"/>
        <v>88.884000361392694</v>
      </c>
      <c r="D41" s="109">
        <f t="shared" si="11"/>
        <v>0.61061406504016447</v>
      </c>
      <c r="E41" s="26">
        <f t="shared" si="1"/>
        <v>0.60491684934863676</v>
      </c>
      <c r="F41" s="61">
        <f t="shared" si="6"/>
        <v>0.68945662100456628</v>
      </c>
      <c r="G41" s="100" t="s">
        <v>2</v>
      </c>
      <c r="H41" s="120">
        <v>3472.7930000000001</v>
      </c>
      <c r="I41" s="120">
        <v>88.884000361392694</v>
      </c>
      <c r="J41" s="117">
        <v>2100.7510000000002</v>
      </c>
      <c r="K41" s="49">
        <f t="shared" si="4"/>
        <v>5687.3779999999997</v>
      </c>
      <c r="L41" s="37">
        <v>5687378</v>
      </c>
      <c r="M41" s="21">
        <f t="shared" si="7"/>
        <v>5037</v>
      </c>
      <c r="N41" s="78" t="s">
        <v>221</v>
      </c>
      <c r="O41" s="84">
        <v>5.0369999999999999</v>
      </c>
    </row>
    <row r="42" spans="1:15" s="1" customFormat="1" ht="20.100000000000001" customHeight="1" x14ac:dyDescent="0.25">
      <c r="A42" s="125" t="s">
        <v>65</v>
      </c>
      <c r="B42" s="25">
        <f t="shared" si="2"/>
        <v>319.93099999999998</v>
      </c>
      <c r="C42" s="110">
        <f t="shared" si="3"/>
        <v>98.395499895432195</v>
      </c>
      <c r="D42" s="24">
        <f t="shared" si="11"/>
        <v>0.32334879678198558</v>
      </c>
      <c r="E42" s="113">
        <f t="shared" si="1"/>
        <v>0.86082311498416852</v>
      </c>
      <c r="F42" s="114">
        <f t="shared" si="6"/>
        <v>1.1108715277777776</v>
      </c>
      <c r="G42" s="97" t="s">
        <v>179</v>
      </c>
      <c r="H42" s="120">
        <v>319.93099999999998</v>
      </c>
      <c r="I42" s="120">
        <v>98.395499895432195</v>
      </c>
      <c r="J42" s="117">
        <v>275.404</v>
      </c>
      <c r="K42" s="49">
        <f t="shared" si="4"/>
        <v>989.43</v>
      </c>
      <c r="L42" s="37">
        <v>989430</v>
      </c>
      <c r="M42" s="21">
        <f t="shared" si="7"/>
        <v>288</v>
      </c>
      <c r="N42" s="78" t="s">
        <v>217</v>
      </c>
      <c r="O42" s="84">
        <v>0.28799999999999998</v>
      </c>
    </row>
    <row r="43" spans="1:15" s="1" customFormat="1" ht="20.100000000000001" customHeight="1" x14ac:dyDescent="0.25">
      <c r="A43" s="125" t="s">
        <v>66</v>
      </c>
      <c r="B43" s="25">
        <f t="shared" si="2"/>
        <v>409.76600000000002</v>
      </c>
      <c r="C43" s="106">
        <f t="shared" si="3"/>
        <v>111.44636640557</v>
      </c>
      <c r="D43" s="24">
        <f t="shared" si="11"/>
        <v>0.16726638013765313</v>
      </c>
      <c r="E43" s="26">
        <f t="shared" si="1"/>
        <v>0.61482651074027617</v>
      </c>
      <c r="F43" s="61">
        <f t="shared" si="6"/>
        <v>0.5636396148555709</v>
      </c>
      <c r="G43" s="97" t="s">
        <v>180</v>
      </c>
      <c r="H43" s="120">
        <v>409.76600000000002</v>
      </c>
      <c r="I43" s="120">
        <v>111.44636640557</v>
      </c>
      <c r="J43" s="117">
        <v>251.935</v>
      </c>
      <c r="K43" s="49">
        <f t="shared" si="4"/>
        <v>2449.7809999999999</v>
      </c>
      <c r="L43" s="37">
        <v>2449781</v>
      </c>
      <c r="M43" s="21">
        <f t="shared" si="7"/>
        <v>727</v>
      </c>
      <c r="N43" s="78" t="s">
        <v>220</v>
      </c>
      <c r="O43" s="84">
        <v>0.72699999999999998</v>
      </c>
    </row>
    <row r="44" spans="1:15" s="1" customFormat="1" ht="20.100000000000001" customHeight="1" x14ac:dyDescent="0.25">
      <c r="A44" s="125" t="s">
        <v>67</v>
      </c>
      <c r="B44" s="108">
        <f t="shared" si="2"/>
        <v>1316.653</v>
      </c>
      <c r="C44" s="110">
        <f t="shared" si="3"/>
        <v>90.876544428393302</v>
      </c>
      <c r="D44" s="24">
        <f t="shared" si="11"/>
        <v>0.31697836395576734</v>
      </c>
      <c r="E44" s="26">
        <f t="shared" si="1"/>
        <v>0.71040053833470174</v>
      </c>
      <c r="F44" s="61">
        <f t="shared" si="6"/>
        <v>0.454018275862069</v>
      </c>
      <c r="G44" s="24" t="s">
        <v>99</v>
      </c>
      <c r="H44" s="120">
        <v>1316.653</v>
      </c>
      <c r="I44" s="120">
        <v>90.876544428393302</v>
      </c>
      <c r="J44" s="117">
        <v>935.351</v>
      </c>
      <c r="K44" s="49">
        <f t="shared" si="4"/>
        <v>4153.7629999999999</v>
      </c>
      <c r="L44" s="37">
        <v>4153763</v>
      </c>
      <c r="M44" s="21">
        <f t="shared" si="7"/>
        <v>2900</v>
      </c>
      <c r="N44" s="78" t="s">
        <v>223</v>
      </c>
      <c r="O44" s="84">
        <v>2.9</v>
      </c>
    </row>
    <row r="45" spans="1:15" s="1" customFormat="1" ht="20.100000000000001" customHeight="1" thickBot="1" x14ac:dyDescent="0.3">
      <c r="A45" s="128" t="s">
        <v>92</v>
      </c>
      <c r="B45" s="29">
        <f t="shared" si="2"/>
        <v>226.28700000000001</v>
      </c>
      <c r="C45" s="111">
        <f t="shared" si="3"/>
        <v>64.216572403165898</v>
      </c>
      <c r="D45" s="27">
        <f t="shared" si="11"/>
        <v>0.43345266896143525</v>
      </c>
      <c r="E45" s="113">
        <f t="shared" si="1"/>
        <v>0.93621374626028009</v>
      </c>
      <c r="F45" s="62">
        <f t="shared" si="6"/>
        <v>0.48351923076923076</v>
      </c>
      <c r="G45" s="100" t="s">
        <v>92</v>
      </c>
      <c r="H45" s="120">
        <v>226.28700000000001</v>
      </c>
      <c r="I45" s="120">
        <v>64.216572403165898</v>
      </c>
      <c r="J45" s="117">
        <v>211.85300000000001</v>
      </c>
      <c r="K45" s="50">
        <f t="shared" si="4"/>
        <v>522.05700000000002</v>
      </c>
      <c r="L45" s="37">
        <v>522057</v>
      </c>
      <c r="M45" s="35">
        <f t="shared" si="7"/>
        <v>468</v>
      </c>
      <c r="N45" s="79" t="s">
        <v>224</v>
      </c>
      <c r="O45" s="85">
        <v>0.46800000000000003</v>
      </c>
    </row>
    <row r="46" spans="1:15" s="1" customFormat="1" ht="20.100000000000001" customHeight="1" x14ac:dyDescent="0.25">
      <c r="A46" s="124" t="s">
        <v>15</v>
      </c>
      <c r="B46" s="9">
        <f t="shared" si="2"/>
        <v>2771.9839999999999</v>
      </c>
      <c r="C46" s="10">
        <f t="shared" si="3"/>
        <v>91.558700307972003</v>
      </c>
      <c r="D46" s="11">
        <f t="shared" si="11"/>
        <v>0.2772722653314843</v>
      </c>
      <c r="E46" s="12">
        <f t="shared" si="1"/>
        <v>0.73143459702509106</v>
      </c>
      <c r="F46" s="60">
        <f t="shared" si="6"/>
        <v>0.61232250938811572</v>
      </c>
      <c r="G46" s="96" t="s">
        <v>100</v>
      </c>
      <c r="H46" s="119">
        <v>2771.9839999999999</v>
      </c>
      <c r="I46" s="119">
        <v>91.558700307972003</v>
      </c>
      <c r="J46" s="116">
        <v>2027.5250000000001</v>
      </c>
      <c r="K46" s="53">
        <f t="shared" si="4"/>
        <v>9997.3359999999993</v>
      </c>
      <c r="L46" s="36">
        <v>9997336</v>
      </c>
      <c r="M46" s="39">
        <f>SUM(M47:M53)</f>
        <v>4527</v>
      </c>
      <c r="N46" s="80" t="s">
        <v>15</v>
      </c>
      <c r="O46" s="83">
        <f t="shared" ref="O46" si="13">SUM(O47:O53)</f>
        <v>4.5270000000000001</v>
      </c>
    </row>
    <row r="47" spans="1:15" s="1" customFormat="1" ht="20.100000000000001" customHeight="1" x14ac:dyDescent="0.25">
      <c r="A47" s="125" t="s">
        <v>26</v>
      </c>
      <c r="B47" s="25">
        <f t="shared" si="2"/>
        <v>419.35599999999999</v>
      </c>
      <c r="C47" s="106">
        <f t="shared" si="3"/>
        <v>141.73705254690401</v>
      </c>
      <c r="D47" s="24">
        <f t="shared" si="11"/>
        <v>0.13296607931177604</v>
      </c>
      <c r="E47" s="26">
        <f t="shared" si="1"/>
        <v>0.51177519816098971</v>
      </c>
      <c r="F47" s="61">
        <f t="shared" si="6"/>
        <v>0.37045583038869256</v>
      </c>
      <c r="G47" s="100" t="s">
        <v>101</v>
      </c>
      <c r="H47" s="120">
        <v>419.35599999999999</v>
      </c>
      <c r="I47" s="120">
        <v>141.73705254690401</v>
      </c>
      <c r="J47" s="117">
        <v>214.61600000000001</v>
      </c>
      <c r="K47" s="49">
        <f t="shared" si="4"/>
        <v>3153.857</v>
      </c>
      <c r="L47" s="37">
        <v>3153857</v>
      </c>
      <c r="M47" s="21">
        <f t="shared" si="7"/>
        <v>1132</v>
      </c>
      <c r="N47" s="78" t="s">
        <v>225</v>
      </c>
      <c r="O47" s="84">
        <v>1.1319999999999999</v>
      </c>
    </row>
    <row r="48" spans="1:15" s="1" customFormat="1" ht="20.100000000000001" customHeight="1" x14ac:dyDescent="0.25">
      <c r="A48" s="125" t="s">
        <v>27</v>
      </c>
      <c r="B48" s="25">
        <f t="shared" si="2"/>
        <v>60.131</v>
      </c>
      <c r="C48" s="106">
        <f t="shared" si="3"/>
        <v>101.483494228043</v>
      </c>
      <c r="D48" s="24">
        <f t="shared" si="11"/>
        <v>0.11474111644130994</v>
      </c>
      <c r="E48" s="113">
        <f t="shared" si="1"/>
        <v>0.88167500956245526</v>
      </c>
      <c r="F48" s="61">
        <f t="shared" si="6"/>
        <v>0.14920843672456577</v>
      </c>
      <c r="G48" s="97" t="s">
        <v>102</v>
      </c>
      <c r="H48" s="120">
        <v>60.131</v>
      </c>
      <c r="I48" s="120">
        <v>101.483494228043</v>
      </c>
      <c r="J48" s="117">
        <v>53.015999999999998</v>
      </c>
      <c r="K48" s="49">
        <f t="shared" si="4"/>
        <v>524.05799999999999</v>
      </c>
      <c r="L48" s="37">
        <v>524058</v>
      </c>
      <c r="M48" s="21">
        <f t="shared" si="7"/>
        <v>403</v>
      </c>
      <c r="N48" s="78" t="s">
        <v>226</v>
      </c>
      <c r="O48" s="84">
        <v>0.40300000000000002</v>
      </c>
    </row>
    <row r="49" spans="1:15" s="1" customFormat="1" ht="18.75" customHeight="1" x14ac:dyDescent="0.25">
      <c r="A49" s="125" t="s">
        <v>28</v>
      </c>
      <c r="B49" s="25">
        <f t="shared" si="2"/>
        <v>208.297</v>
      </c>
      <c r="C49" s="106">
        <f t="shared" si="3"/>
        <v>104.106336933542</v>
      </c>
      <c r="D49" s="24">
        <f t="shared" si="11"/>
        <v>0.23928789286916405</v>
      </c>
      <c r="E49" s="26">
        <f t="shared" si="1"/>
        <v>0.77156176037100865</v>
      </c>
      <c r="F49" s="61">
        <f t="shared" si="6"/>
        <v>0.40134296724470137</v>
      </c>
      <c r="G49" s="97" t="s">
        <v>103</v>
      </c>
      <c r="H49" s="120">
        <v>208.297</v>
      </c>
      <c r="I49" s="120">
        <v>104.106336933542</v>
      </c>
      <c r="J49" s="117">
        <v>160.714</v>
      </c>
      <c r="K49" s="49">
        <f t="shared" si="4"/>
        <v>870.48699999999997</v>
      </c>
      <c r="L49" s="37">
        <v>870487</v>
      </c>
      <c r="M49" s="21">
        <f t="shared" si="7"/>
        <v>519</v>
      </c>
      <c r="N49" s="78" t="s">
        <v>273</v>
      </c>
      <c r="O49" s="84">
        <v>0.51900000000000002</v>
      </c>
    </row>
    <row r="50" spans="1:15" s="1" customFormat="1" ht="20.100000000000001" customHeight="1" x14ac:dyDescent="0.25">
      <c r="A50" s="125" t="s">
        <v>29</v>
      </c>
      <c r="B50" s="25">
        <f t="shared" si="2"/>
        <v>221.209</v>
      </c>
      <c r="C50" s="106">
        <f t="shared" si="3"/>
        <v>149.163182737694</v>
      </c>
      <c r="D50" s="24">
        <f t="shared" si="11"/>
        <v>0.47651862590716881</v>
      </c>
      <c r="E50" s="26">
        <f t="shared" si="1"/>
        <v>0.73772314869648159</v>
      </c>
      <c r="F50" s="114">
        <f t="shared" si="6"/>
        <v>0.97448898678414098</v>
      </c>
      <c r="G50" s="97" t="s">
        <v>104</v>
      </c>
      <c r="H50" s="120">
        <v>221.209</v>
      </c>
      <c r="I50" s="120">
        <v>149.163182737694</v>
      </c>
      <c r="J50" s="117">
        <v>163.191</v>
      </c>
      <c r="K50" s="49">
        <f t="shared" si="4"/>
        <v>464.21899999999999</v>
      </c>
      <c r="L50" s="37">
        <v>464219</v>
      </c>
      <c r="M50" s="21">
        <f t="shared" si="7"/>
        <v>227</v>
      </c>
      <c r="N50" s="78" t="s">
        <v>274</v>
      </c>
      <c r="O50" s="84">
        <v>0.22700000000000001</v>
      </c>
    </row>
    <row r="51" spans="1:15" s="1" customFormat="1" ht="20.100000000000001" customHeight="1" x14ac:dyDescent="0.25">
      <c r="A51" s="125" t="s">
        <v>90</v>
      </c>
      <c r="B51" s="25">
        <f t="shared" si="2"/>
        <v>295.00400000000002</v>
      </c>
      <c r="C51" s="106">
        <f t="shared" si="3"/>
        <v>158.69815482274501</v>
      </c>
      <c r="D51" s="24">
        <f t="shared" si="11"/>
        <v>0.4287076166504874</v>
      </c>
      <c r="E51" s="26">
        <f t="shared" si="1"/>
        <v>0.37737793385852392</v>
      </c>
      <c r="F51" s="114">
        <f t="shared" si="6"/>
        <v>1.1992032520325204</v>
      </c>
      <c r="G51" s="97" t="s">
        <v>105</v>
      </c>
      <c r="H51" s="120">
        <v>295.00400000000002</v>
      </c>
      <c r="I51" s="120">
        <v>158.69815482274501</v>
      </c>
      <c r="J51" s="117">
        <v>111.328</v>
      </c>
      <c r="K51" s="49">
        <f t="shared" si="4"/>
        <v>688.12400000000002</v>
      </c>
      <c r="L51" s="37">
        <v>688124</v>
      </c>
      <c r="M51" s="21">
        <f t="shared" si="7"/>
        <v>246</v>
      </c>
      <c r="N51" s="78" t="s">
        <v>275</v>
      </c>
      <c r="O51" s="84">
        <v>0.246</v>
      </c>
    </row>
    <row r="52" spans="1:15" s="1" customFormat="1" ht="20.100000000000001" customHeight="1" x14ac:dyDescent="0.25">
      <c r="A52" s="125" t="s">
        <v>30</v>
      </c>
      <c r="B52" s="25">
        <f t="shared" si="2"/>
        <v>778.19399999999996</v>
      </c>
      <c r="C52" s="110">
        <f t="shared" si="3"/>
        <v>61.540096684067102</v>
      </c>
      <c r="D52" s="24">
        <f t="shared" si="11"/>
        <v>0.51318957495678874</v>
      </c>
      <c r="E52" s="113">
        <f t="shared" si="1"/>
        <v>0.9184727715710993</v>
      </c>
      <c r="F52" s="114">
        <f t="shared" si="6"/>
        <v>0.97274249999999995</v>
      </c>
      <c r="G52" s="97" t="s">
        <v>106</v>
      </c>
      <c r="H52" s="120">
        <v>778.19399999999996</v>
      </c>
      <c r="I52" s="120">
        <v>61.540096684067102</v>
      </c>
      <c r="J52" s="117">
        <v>714.75</v>
      </c>
      <c r="K52" s="49">
        <f t="shared" si="4"/>
        <v>1516.3869999999999</v>
      </c>
      <c r="L52" s="37">
        <v>1516387</v>
      </c>
      <c r="M52" s="21">
        <f t="shared" si="7"/>
        <v>800</v>
      </c>
      <c r="N52" s="78" t="s">
        <v>228</v>
      </c>
      <c r="O52" s="84">
        <v>0.8</v>
      </c>
    </row>
    <row r="53" spans="1:15" s="1" customFormat="1" ht="20.100000000000001" customHeight="1" thickBot="1" x14ac:dyDescent="0.3">
      <c r="A53" s="125" t="s">
        <v>3</v>
      </c>
      <c r="B53" s="25">
        <f t="shared" si="2"/>
        <v>789.79300000000001</v>
      </c>
      <c r="C53" s="111">
        <f t="shared" si="3"/>
        <v>90.404120761196197</v>
      </c>
      <c r="D53" s="30">
        <f t="shared" si="11"/>
        <v>0.2840773554746342</v>
      </c>
      <c r="E53" s="31">
        <f t="shared" si="1"/>
        <v>0.77224032119808605</v>
      </c>
      <c r="F53" s="61">
        <f t="shared" si="6"/>
        <v>0.65816083333333331</v>
      </c>
      <c r="G53" s="97" t="s">
        <v>3</v>
      </c>
      <c r="H53" s="120">
        <v>789.79300000000001</v>
      </c>
      <c r="I53" s="120">
        <v>90.404120761196197</v>
      </c>
      <c r="J53" s="117">
        <v>609.91</v>
      </c>
      <c r="K53" s="52">
        <f t="shared" si="4"/>
        <v>2780.2040000000002</v>
      </c>
      <c r="L53" s="37">
        <v>2780204</v>
      </c>
      <c r="M53" s="41">
        <f t="shared" si="7"/>
        <v>1200</v>
      </c>
      <c r="N53" s="81" t="s">
        <v>227</v>
      </c>
      <c r="O53" s="85">
        <v>1.2</v>
      </c>
    </row>
    <row r="54" spans="1:15" s="1" customFormat="1" ht="20.100000000000001" customHeight="1" x14ac:dyDescent="0.25">
      <c r="A54" s="124" t="s">
        <v>16</v>
      </c>
      <c r="B54" s="9">
        <f t="shared" si="2"/>
        <v>10178.203</v>
      </c>
      <c r="C54" s="10">
        <f t="shared" si="3"/>
        <v>108.811119509173</v>
      </c>
      <c r="D54" s="11">
        <f t="shared" si="11"/>
        <v>0.3528674886625639</v>
      </c>
      <c r="E54" s="12">
        <f t="shared" si="1"/>
        <v>0.63774872637144309</v>
      </c>
      <c r="F54" s="60">
        <f t="shared" si="6"/>
        <v>0.57591823685848464</v>
      </c>
      <c r="G54" s="99" t="s">
        <v>107</v>
      </c>
      <c r="H54" s="119">
        <v>10178.203</v>
      </c>
      <c r="I54" s="119">
        <v>108.811119509173</v>
      </c>
      <c r="J54" s="116">
        <v>6491.1360000000004</v>
      </c>
      <c r="K54" s="54">
        <f t="shared" si="4"/>
        <v>28844.263999999999</v>
      </c>
      <c r="L54" s="36">
        <v>28844264</v>
      </c>
      <c r="M54" s="40">
        <f>SUM(M55:M68)</f>
        <v>17673</v>
      </c>
      <c r="N54" s="77" t="s">
        <v>16</v>
      </c>
      <c r="O54" s="83">
        <f t="shared" ref="O54" si="14">SUM(O55:O68)</f>
        <v>17.673000000000002</v>
      </c>
    </row>
    <row r="55" spans="1:15" s="1" customFormat="1" ht="20.100000000000001" customHeight="1" x14ac:dyDescent="0.25">
      <c r="A55" s="125" t="s">
        <v>31</v>
      </c>
      <c r="B55" s="108">
        <f t="shared" si="2"/>
        <v>1571.4190000000001</v>
      </c>
      <c r="C55" s="106">
        <f t="shared" si="3"/>
        <v>105.57177638456299</v>
      </c>
      <c r="D55" s="24">
        <f t="shared" si="11"/>
        <v>0.3927514563669755</v>
      </c>
      <c r="E55" s="26">
        <f t="shared" si="1"/>
        <v>0.65278388513820951</v>
      </c>
      <c r="F55" s="61">
        <f t="shared" si="6"/>
        <v>0.58200703703703704</v>
      </c>
      <c r="G55" s="98" t="s">
        <v>108</v>
      </c>
      <c r="H55" s="120">
        <v>1571.4190000000001</v>
      </c>
      <c r="I55" s="120">
        <v>105.57177638456299</v>
      </c>
      <c r="J55" s="117">
        <v>1025.797</v>
      </c>
      <c r="K55" s="49">
        <f t="shared" si="4"/>
        <v>4001.0520000000001</v>
      </c>
      <c r="L55" s="37">
        <v>4001052</v>
      </c>
      <c r="M55" s="21">
        <f t="shared" si="7"/>
        <v>2700</v>
      </c>
      <c r="N55" s="78" t="s">
        <v>230</v>
      </c>
      <c r="O55" s="84">
        <v>2.7</v>
      </c>
    </row>
    <row r="56" spans="1:15" s="1" customFormat="1" ht="20.100000000000001" customHeight="1" x14ac:dyDescent="0.25">
      <c r="A56" s="125" t="s">
        <v>32</v>
      </c>
      <c r="B56" s="25">
        <f t="shared" si="2"/>
        <v>251.65299999999999</v>
      </c>
      <c r="C56" s="110">
        <f t="shared" si="3"/>
        <v>98.019381626405107</v>
      </c>
      <c r="D56" s="24">
        <f t="shared" si="11"/>
        <v>0.37478758814812607</v>
      </c>
      <c r="E56" s="26">
        <f t="shared" si="1"/>
        <v>0.5399101143240892</v>
      </c>
      <c r="F56" s="61">
        <f t="shared" si="6"/>
        <v>0.59073474178403751</v>
      </c>
      <c r="G56" s="97" t="s">
        <v>109</v>
      </c>
      <c r="H56" s="120">
        <v>251.65299999999999</v>
      </c>
      <c r="I56" s="120">
        <v>98.019381626405107</v>
      </c>
      <c r="J56" s="117">
        <v>135.87</v>
      </c>
      <c r="K56" s="49">
        <f t="shared" si="4"/>
        <v>671.45500000000004</v>
      </c>
      <c r="L56" s="37">
        <v>671455</v>
      </c>
      <c r="M56" s="21">
        <f t="shared" si="7"/>
        <v>426</v>
      </c>
      <c r="N56" s="78" t="s">
        <v>231</v>
      </c>
      <c r="O56" s="84">
        <v>0.42599999999999999</v>
      </c>
    </row>
    <row r="57" spans="1:15" s="1" customFormat="1" ht="20.100000000000001" customHeight="1" x14ac:dyDescent="0.25">
      <c r="A57" s="125" t="s">
        <v>33</v>
      </c>
      <c r="B57" s="25">
        <f t="shared" si="2"/>
        <v>158.102</v>
      </c>
      <c r="C57" s="110">
        <f t="shared" si="3"/>
        <v>92.171631784527506</v>
      </c>
      <c r="D57" s="24">
        <f t="shared" si="11"/>
        <v>0.20514796807465682</v>
      </c>
      <c r="E57" s="26">
        <f t="shared" si="1"/>
        <v>0.57546394100011378</v>
      </c>
      <c r="F57" s="61">
        <f t="shared" si="6"/>
        <v>0.39525500000000002</v>
      </c>
      <c r="G57" s="97" t="s">
        <v>110</v>
      </c>
      <c r="H57" s="120">
        <v>158.102</v>
      </c>
      <c r="I57" s="120">
        <v>92.171631784527506</v>
      </c>
      <c r="J57" s="117">
        <v>90.981999999999999</v>
      </c>
      <c r="K57" s="49">
        <f t="shared" si="4"/>
        <v>770.673</v>
      </c>
      <c r="L57" s="37">
        <v>770673</v>
      </c>
      <c r="M57" s="21">
        <f t="shared" si="7"/>
        <v>400</v>
      </c>
      <c r="N57" s="78" t="s">
        <v>232</v>
      </c>
      <c r="O57" s="84">
        <v>0.4</v>
      </c>
    </row>
    <row r="58" spans="1:15" s="1" customFormat="1" ht="21.75" customHeight="1" x14ac:dyDescent="0.25">
      <c r="A58" s="125" t="s">
        <v>281</v>
      </c>
      <c r="B58" s="108">
        <f t="shared" si="2"/>
        <v>2323.6729999999998</v>
      </c>
      <c r="C58" s="106">
        <f t="shared" si="3"/>
        <v>121.448693772422</v>
      </c>
      <c r="D58" s="24">
        <f t="shared" si="11"/>
        <v>0.597899338590133</v>
      </c>
      <c r="E58" s="26">
        <f t="shared" si="1"/>
        <v>0.5444311656588513</v>
      </c>
      <c r="F58" s="114">
        <f t="shared" si="6"/>
        <v>0.82108586572438158</v>
      </c>
      <c r="G58" s="97" t="s">
        <v>111</v>
      </c>
      <c r="H58" s="120">
        <v>2323.6729999999998</v>
      </c>
      <c r="I58" s="120">
        <v>121.448693772422</v>
      </c>
      <c r="J58" s="117">
        <v>1265.08</v>
      </c>
      <c r="K58" s="49">
        <f t="shared" si="4"/>
        <v>3886.395</v>
      </c>
      <c r="L58" s="37">
        <v>3886395</v>
      </c>
      <c r="M58" s="21">
        <f t="shared" si="7"/>
        <v>2830</v>
      </c>
      <c r="N58" s="78" t="s">
        <v>233</v>
      </c>
      <c r="O58" s="84">
        <v>2.83</v>
      </c>
    </row>
    <row r="59" spans="1:15" s="1" customFormat="1" ht="20.100000000000001" customHeight="1" x14ac:dyDescent="0.25">
      <c r="A59" s="125" t="s">
        <v>34</v>
      </c>
      <c r="B59" s="25">
        <f t="shared" si="2"/>
        <v>795.87</v>
      </c>
      <c r="C59" s="106">
        <f t="shared" si="3"/>
        <v>100.583250658764</v>
      </c>
      <c r="D59" s="24">
        <f t="shared" si="11"/>
        <v>0.53613435188553416</v>
      </c>
      <c r="E59" s="26">
        <f t="shared" si="1"/>
        <v>0.58954603138703554</v>
      </c>
      <c r="F59" s="114">
        <f t="shared" si="6"/>
        <v>0.97057317073170735</v>
      </c>
      <c r="G59" s="97" t="s">
        <v>112</v>
      </c>
      <c r="H59" s="120">
        <v>795.87</v>
      </c>
      <c r="I59" s="120">
        <v>100.583250658764</v>
      </c>
      <c r="J59" s="117">
        <v>469.202</v>
      </c>
      <c r="K59" s="49">
        <f t="shared" si="4"/>
        <v>1484.46</v>
      </c>
      <c r="L59" s="37">
        <v>1484460</v>
      </c>
      <c r="M59" s="21">
        <f t="shared" si="7"/>
        <v>820</v>
      </c>
      <c r="N59" s="78" t="s">
        <v>240</v>
      </c>
      <c r="O59" s="84">
        <v>0.82</v>
      </c>
    </row>
    <row r="60" spans="1:15" s="1" customFormat="1" ht="20.100000000000001" customHeight="1" x14ac:dyDescent="0.25">
      <c r="A60" s="125" t="s">
        <v>35</v>
      </c>
      <c r="B60" s="25">
        <f t="shared" si="2"/>
        <v>436.36500000000001</v>
      </c>
      <c r="C60" s="106">
        <f t="shared" si="3"/>
        <v>118.77659009807201</v>
      </c>
      <c r="D60" s="24">
        <f t="shared" si="11"/>
        <v>0.36411418615537505</v>
      </c>
      <c r="E60" s="26">
        <f t="shared" si="1"/>
        <v>0.4164151570359676</v>
      </c>
      <c r="F60" s="61">
        <f t="shared" si="6"/>
        <v>0.59776027397260278</v>
      </c>
      <c r="G60" s="97" t="s">
        <v>113</v>
      </c>
      <c r="H60" s="120">
        <v>436.36500000000001</v>
      </c>
      <c r="I60" s="120">
        <v>118.77659009807201</v>
      </c>
      <c r="J60" s="117">
        <v>181.709</v>
      </c>
      <c r="K60" s="49">
        <f t="shared" si="4"/>
        <v>1198.4290000000001</v>
      </c>
      <c r="L60" s="37">
        <v>1198429</v>
      </c>
      <c r="M60" s="21">
        <f t="shared" si="7"/>
        <v>730</v>
      </c>
      <c r="N60" s="78" t="s">
        <v>242</v>
      </c>
      <c r="O60" s="84">
        <v>0.73</v>
      </c>
    </row>
    <row r="61" spans="1:15" s="1" customFormat="1" ht="20.100000000000001" customHeight="1" x14ac:dyDescent="0.25">
      <c r="A61" s="125" t="s">
        <v>4</v>
      </c>
      <c r="B61" s="25">
        <f t="shared" si="2"/>
        <v>926.03200000000004</v>
      </c>
      <c r="C61" s="110">
        <f t="shared" si="3"/>
        <v>90.706082288927107</v>
      </c>
      <c r="D61" s="24">
        <f t="shared" si="11"/>
        <v>0.36217661405509594</v>
      </c>
      <c r="E61" s="26">
        <f t="shared" si="1"/>
        <v>0.74902919121585432</v>
      </c>
      <c r="F61" s="61">
        <f t="shared" si="6"/>
        <v>0.73204110671936762</v>
      </c>
      <c r="G61" s="97" t="s">
        <v>4</v>
      </c>
      <c r="H61" s="120">
        <v>926.03200000000004</v>
      </c>
      <c r="I61" s="120">
        <v>90.706082288927107</v>
      </c>
      <c r="J61" s="117">
        <v>693.625</v>
      </c>
      <c r="K61" s="49">
        <f t="shared" si="4"/>
        <v>2556.8519999999999</v>
      </c>
      <c r="L61" s="37">
        <v>2556852</v>
      </c>
      <c r="M61" s="21">
        <f t="shared" si="7"/>
        <v>1265</v>
      </c>
      <c r="N61" s="78" t="s">
        <v>237</v>
      </c>
      <c r="O61" s="84">
        <v>1.2649999999999999</v>
      </c>
    </row>
    <row r="62" spans="1:15" s="1" customFormat="1" ht="20.100000000000001" customHeight="1" x14ac:dyDescent="0.25">
      <c r="A62" s="125" t="s">
        <v>68</v>
      </c>
      <c r="B62" s="25">
        <f t="shared" si="2"/>
        <v>259.077</v>
      </c>
      <c r="C62" s="110">
        <f t="shared" si="3"/>
        <v>95.236992434769206</v>
      </c>
      <c r="D62" s="24">
        <f t="shared" si="11"/>
        <v>0.20981632355561314</v>
      </c>
      <c r="E62" s="26">
        <f t="shared" si="1"/>
        <v>0.76906865526465107</v>
      </c>
      <c r="F62" s="61">
        <f t="shared" si="6"/>
        <v>0.46263749999999998</v>
      </c>
      <c r="G62" s="97" t="s">
        <v>114</v>
      </c>
      <c r="H62" s="120">
        <v>259.077</v>
      </c>
      <c r="I62" s="120">
        <v>95.236992434769206</v>
      </c>
      <c r="J62" s="117">
        <v>199.24799999999999</v>
      </c>
      <c r="K62" s="49">
        <f t="shared" si="4"/>
        <v>1234.78</v>
      </c>
      <c r="L62" s="37">
        <v>1234780</v>
      </c>
      <c r="M62" s="21">
        <f t="shared" si="7"/>
        <v>560</v>
      </c>
      <c r="N62" s="78" t="s">
        <v>229</v>
      </c>
      <c r="O62" s="84">
        <v>0.56000000000000005</v>
      </c>
    </row>
    <row r="63" spans="1:15" s="1" customFormat="1" ht="20.100000000000001" customHeight="1" x14ac:dyDescent="0.25">
      <c r="A63" s="129" t="s">
        <v>69</v>
      </c>
      <c r="B63" s="108">
        <f t="shared" si="2"/>
        <v>1101.048</v>
      </c>
      <c r="C63" s="106">
        <f t="shared" si="3"/>
        <v>124.994096812279</v>
      </c>
      <c r="D63" s="24">
        <f t="shared" si="11"/>
        <v>0.35017781642322793</v>
      </c>
      <c r="E63" s="26">
        <f t="shared" si="1"/>
        <v>0.67966065058017455</v>
      </c>
      <c r="F63" s="61">
        <f t="shared" si="6"/>
        <v>0.68815499999999996</v>
      </c>
      <c r="G63" s="97" t="s">
        <v>115</v>
      </c>
      <c r="H63" s="120">
        <v>1101.048</v>
      </c>
      <c r="I63" s="120">
        <v>124.994096812279</v>
      </c>
      <c r="J63" s="117">
        <v>748.33900000000006</v>
      </c>
      <c r="K63" s="49">
        <f t="shared" si="4"/>
        <v>3144.2539999999999</v>
      </c>
      <c r="L63" s="37">
        <v>3144254</v>
      </c>
      <c r="M63" s="21">
        <f t="shared" si="7"/>
        <v>1600</v>
      </c>
      <c r="N63" s="78" t="s">
        <v>234</v>
      </c>
      <c r="O63" s="84">
        <v>1.6</v>
      </c>
    </row>
    <row r="64" spans="1:15" s="1" customFormat="1" ht="20.100000000000001" customHeight="1" x14ac:dyDescent="0.25">
      <c r="A64" s="125" t="s">
        <v>70</v>
      </c>
      <c r="B64" s="25">
        <f t="shared" si="2"/>
        <v>441.73200000000003</v>
      </c>
      <c r="C64" s="106">
        <f t="shared" si="3"/>
        <v>113.768698232167</v>
      </c>
      <c r="D64" s="24">
        <f t="shared" si="11"/>
        <v>0.22952148470989486</v>
      </c>
      <c r="E64" s="26">
        <f t="shared" si="1"/>
        <v>0.7835588094138527</v>
      </c>
      <c r="F64" s="61">
        <f t="shared" si="6"/>
        <v>0.40157454545454546</v>
      </c>
      <c r="G64" s="97" t="s">
        <v>116</v>
      </c>
      <c r="H64" s="120">
        <v>441.73200000000003</v>
      </c>
      <c r="I64" s="120">
        <v>113.768698232167</v>
      </c>
      <c r="J64" s="117">
        <v>346.12299999999999</v>
      </c>
      <c r="K64" s="49">
        <f t="shared" si="4"/>
        <v>1924.578</v>
      </c>
      <c r="L64" s="37">
        <v>1924578</v>
      </c>
      <c r="M64" s="21">
        <f t="shared" si="7"/>
        <v>1100</v>
      </c>
      <c r="N64" s="78" t="s">
        <v>235</v>
      </c>
      <c r="O64" s="84">
        <v>1.1000000000000001</v>
      </c>
    </row>
    <row r="65" spans="1:15" s="1" customFormat="1" ht="20.100000000000001" customHeight="1" x14ac:dyDescent="0.25">
      <c r="A65" s="125" t="s">
        <v>71</v>
      </c>
      <c r="B65" s="25">
        <f t="shared" si="2"/>
        <v>400.99599999999998</v>
      </c>
      <c r="C65" s="106">
        <f t="shared" si="3"/>
        <v>161.24526010607701</v>
      </c>
      <c r="D65" s="24">
        <f t="shared" si="11"/>
        <v>0.31473821525169104</v>
      </c>
      <c r="E65" s="26">
        <f t="shared" si="1"/>
        <v>0.54020987740526094</v>
      </c>
      <c r="F65" s="61">
        <f t="shared" si="6"/>
        <v>0.43586521739130435</v>
      </c>
      <c r="G65" s="97" t="s">
        <v>117</v>
      </c>
      <c r="H65" s="120">
        <v>400.99599999999998</v>
      </c>
      <c r="I65" s="120">
        <v>161.24526010607701</v>
      </c>
      <c r="J65" s="117">
        <v>216.62200000000001</v>
      </c>
      <c r="K65" s="49">
        <f t="shared" si="4"/>
        <v>1274.0619999999999</v>
      </c>
      <c r="L65" s="37">
        <v>1274062</v>
      </c>
      <c r="M65" s="21">
        <f t="shared" si="7"/>
        <v>920</v>
      </c>
      <c r="N65" s="78" t="s">
        <v>236</v>
      </c>
      <c r="O65" s="84">
        <v>0.92</v>
      </c>
    </row>
    <row r="66" spans="1:15" s="1" customFormat="1" ht="20.100000000000001" customHeight="1" x14ac:dyDescent="0.25">
      <c r="A66" s="125" t="s">
        <v>72</v>
      </c>
      <c r="B66" s="25">
        <f t="shared" si="2"/>
        <v>808.053</v>
      </c>
      <c r="C66" s="110">
        <f t="shared" si="3"/>
        <v>94.110885166628194</v>
      </c>
      <c r="D66" s="24">
        <f t="shared" si="11"/>
        <v>0.25802210925625535</v>
      </c>
      <c r="E66" s="26">
        <f t="shared" si="1"/>
        <v>0.7064301475274517</v>
      </c>
      <c r="F66" s="61">
        <f t="shared" si="6"/>
        <v>0.36863731751824819</v>
      </c>
      <c r="G66" s="97" t="s">
        <v>118</v>
      </c>
      <c r="H66" s="120">
        <v>808.053</v>
      </c>
      <c r="I66" s="120">
        <v>94.110885166628194</v>
      </c>
      <c r="J66" s="117">
        <v>570.83299999999997</v>
      </c>
      <c r="K66" s="49">
        <f t="shared" si="4"/>
        <v>3131.72</v>
      </c>
      <c r="L66" s="37">
        <v>3131720</v>
      </c>
      <c r="M66" s="21">
        <f t="shared" si="7"/>
        <v>2192</v>
      </c>
      <c r="N66" s="78" t="s">
        <v>238</v>
      </c>
      <c r="O66" s="84">
        <v>2.1920000000000002</v>
      </c>
    </row>
    <row r="67" spans="1:15" s="1" customFormat="1" ht="20.100000000000001" customHeight="1" x14ac:dyDescent="0.25">
      <c r="A67" s="125" t="s">
        <v>73</v>
      </c>
      <c r="B67" s="25">
        <f t="shared" si="2"/>
        <v>382.97800000000001</v>
      </c>
      <c r="C67" s="110">
        <f t="shared" si="3"/>
        <v>88.594072415356607</v>
      </c>
      <c r="D67" s="24">
        <f t="shared" si="11"/>
        <v>0.16221289738618927</v>
      </c>
      <c r="E67" s="113">
        <f>J67/B67</f>
        <v>0.86218529523889098</v>
      </c>
      <c r="F67" s="61">
        <f t="shared" si="6"/>
        <v>0.28368740740740739</v>
      </c>
      <c r="G67" s="97" t="s">
        <v>119</v>
      </c>
      <c r="H67" s="120">
        <v>382.97800000000001</v>
      </c>
      <c r="I67" s="120">
        <v>88.594072415356607</v>
      </c>
      <c r="J67" s="117">
        <v>330.19799999999998</v>
      </c>
      <c r="K67" s="49">
        <f t="shared" si="4"/>
        <v>2360.9589999999998</v>
      </c>
      <c r="L67" s="37">
        <v>2360959</v>
      </c>
      <c r="M67" s="21">
        <f t="shared" si="7"/>
        <v>1350</v>
      </c>
      <c r="N67" s="78" t="s">
        <v>239</v>
      </c>
      <c r="O67" s="84">
        <v>1.35</v>
      </c>
    </row>
    <row r="68" spans="1:15" s="1" customFormat="1" ht="20.100000000000001" customHeight="1" thickBot="1" x14ac:dyDescent="0.3">
      <c r="A68" s="128" t="s">
        <v>74</v>
      </c>
      <c r="B68" s="29">
        <f t="shared" si="2"/>
        <v>321.20499999999998</v>
      </c>
      <c r="C68" s="107">
        <f t="shared" si="3"/>
        <v>121.837471646298</v>
      </c>
      <c r="D68" s="27">
        <f t="shared" si="11"/>
        <v>0.26678843059912671</v>
      </c>
      <c r="E68" s="28">
        <f t="shared" ref="E68" si="15">J68/B68</f>
        <v>0.67716255973599426</v>
      </c>
      <c r="F68" s="62">
        <f t="shared" si="6"/>
        <v>0.41180128205128202</v>
      </c>
      <c r="G68" s="97" t="s">
        <v>120</v>
      </c>
      <c r="H68" s="120">
        <v>321.20499999999998</v>
      </c>
      <c r="I68" s="120">
        <v>121.837471646298</v>
      </c>
      <c r="J68" s="117">
        <v>217.50800000000001</v>
      </c>
      <c r="K68" s="50">
        <f t="shared" si="4"/>
        <v>1203.9690000000001</v>
      </c>
      <c r="L68" s="38">
        <v>1203969</v>
      </c>
      <c r="M68" s="35">
        <f t="shared" si="7"/>
        <v>780</v>
      </c>
      <c r="N68" s="79" t="s">
        <v>241</v>
      </c>
      <c r="O68" s="85">
        <v>0.78</v>
      </c>
    </row>
    <row r="69" spans="1:15" s="1" customFormat="1" ht="20.100000000000001" customHeight="1" x14ac:dyDescent="0.25">
      <c r="A69" s="130"/>
      <c r="D69" s="7"/>
      <c r="G69" s="99"/>
      <c r="H69" s="63"/>
      <c r="I69" s="64"/>
      <c r="J69" s="65"/>
      <c r="K69" s="20"/>
      <c r="O69" s="23"/>
    </row>
    <row r="70" spans="1:15" s="1" customFormat="1" ht="20.100000000000001" customHeight="1" x14ac:dyDescent="0.25">
      <c r="A70" s="130"/>
      <c r="D70" s="7"/>
      <c r="G70" s="98"/>
      <c r="H70" s="66"/>
      <c r="I70" s="67"/>
      <c r="J70" s="68"/>
      <c r="K70" s="20"/>
      <c r="O70" s="23"/>
    </row>
    <row r="71" spans="1:15" s="1" customFormat="1" ht="20.100000000000001" customHeight="1" x14ac:dyDescent="0.25">
      <c r="A71" s="130"/>
      <c r="C71" s="8"/>
      <c r="D71" s="8"/>
      <c r="E71" s="8"/>
      <c r="F71" s="8"/>
      <c r="G71" s="97"/>
      <c r="H71" s="69"/>
      <c r="I71" s="70"/>
      <c r="J71" s="68"/>
      <c r="K71" s="20"/>
      <c r="O71" s="23"/>
    </row>
    <row r="72" spans="1:15" s="1" customFormat="1" ht="20.100000000000001" customHeight="1" x14ac:dyDescent="0.25">
      <c r="A72" s="130"/>
      <c r="D72" s="7"/>
      <c r="G72" s="97"/>
      <c r="H72" s="66"/>
      <c r="I72" s="67"/>
      <c r="J72" s="68"/>
      <c r="K72" s="20"/>
      <c r="O72" s="23"/>
    </row>
    <row r="73" spans="1:15" s="1" customFormat="1" ht="20.100000000000001" customHeight="1" x14ac:dyDescent="0.25">
      <c r="A73" s="130"/>
      <c r="D73" s="7"/>
      <c r="G73" s="97"/>
      <c r="H73" s="66"/>
      <c r="I73" s="67"/>
      <c r="J73" s="71"/>
      <c r="K73" s="20"/>
      <c r="O73" s="23"/>
    </row>
    <row r="74" spans="1:15" s="1" customFormat="1" ht="20.100000000000001" customHeight="1" thickBot="1" x14ac:dyDescent="0.3">
      <c r="A74" s="130"/>
      <c r="D74" s="7"/>
      <c r="G74" s="97"/>
      <c r="H74" s="66"/>
      <c r="I74" s="67"/>
      <c r="J74" s="68"/>
      <c r="K74" s="20"/>
      <c r="O74" s="23"/>
    </row>
    <row r="75" spans="1:15" s="1" customFormat="1" ht="19.5" customHeight="1" x14ac:dyDescent="0.25">
      <c r="A75" s="124" t="s">
        <v>17</v>
      </c>
      <c r="B75" s="9">
        <f t="shared" ref="B75:B105" si="16">H75</f>
        <v>4301.0910000000003</v>
      </c>
      <c r="C75" s="10">
        <f t="shared" ref="C75:C105" si="17">I75</f>
        <v>112.57013565186401</v>
      </c>
      <c r="D75" s="11">
        <f t="shared" ref="D75" si="18">B75/K75</f>
        <v>0.34982550981658261</v>
      </c>
      <c r="E75" s="12">
        <f t="shared" ref="E75:E101" si="19">J75/B75</f>
        <v>0.54651157113392856</v>
      </c>
      <c r="F75" s="60">
        <f t="shared" ref="F75" si="20">B75/M75</f>
        <v>0.57670836685438465</v>
      </c>
      <c r="G75" s="99" t="s">
        <v>121</v>
      </c>
      <c r="H75" s="119">
        <v>4301.0910000000003</v>
      </c>
      <c r="I75" s="119">
        <v>112.57013565186401</v>
      </c>
      <c r="J75" s="116">
        <v>2350.596</v>
      </c>
      <c r="K75" s="54">
        <f t="shared" ref="K75:K105" si="21">L75/1000</f>
        <v>12294.960999999999</v>
      </c>
      <c r="L75" s="36">
        <v>12294961</v>
      </c>
      <c r="M75" s="91">
        <f t="shared" ref="M75" si="22">M76+M77+M78+M82</f>
        <v>7458</v>
      </c>
      <c r="N75" s="88" t="s">
        <v>17</v>
      </c>
      <c r="O75" s="87">
        <f t="shared" ref="O75" si="23">O76+O77+O78+O82</f>
        <v>7.4580000000000002</v>
      </c>
    </row>
    <row r="76" spans="1:15" s="1" customFormat="1" ht="20.100000000000001" customHeight="1" x14ac:dyDescent="0.25">
      <c r="A76" s="125" t="s">
        <v>75</v>
      </c>
      <c r="B76" s="25">
        <f t="shared" si="16"/>
        <v>158.30000000000001</v>
      </c>
      <c r="C76" s="106">
        <f t="shared" si="17"/>
        <v>105.22467428875299</v>
      </c>
      <c r="D76" s="24">
        <f t="shared" ref="D76:D105" si="24">B76/K76</f>
        <v>0.19652145845489194</v>
      </c>
      <c r="E76" s="26">
        <f t="shared" si="19"/>
        <v>0.739387239418825</v>
      </c>
      <c r="F76" s="61">
        <f t="shared" ref="F76:F105" si="25">B76/M76</f>
        <v>0.59511278195488726</v>
      </c>
      <c r="G76" s="98" t="s">
        <v>122</v>
      </c>
      <c r="H76" s="120">
        <v>158.30000000000001</v>
      </c>
      <c r="I76" s="120">
        <v>105.22467428875299</v>
      </c>
      <c r="J76" s="117">
        <v>117.045</v>
      </c>
      <c r="K76" s="49">
        <f t="shared" si="21"/>
        <v>805.51</v>
      </c>
      <c r="L76" s="37">
        <v>805510</v>
      </c>
      <c r="M76" s="92">
        <f t="shared" ref="M76:M105" si="26">O76*1000</f>
        <v>266</v>
      </c>
      <c r="N76" s="89" t="s">
        <v>243</v>
      </c>
      <c r="O76" s="84">
        <v>0.26600000000000001</v>
      </c>
    </row>
    <row r="77" spans="1:15" s="1" customFormat="1" ht="20.100000000000001" customHeight="1" x14ac:dyDescent="0.25">
      <c r="A77" s="125" t="s">
        <v>76</v>
      </c>
      <c r="B77" s="108">
        <f t="shared" si="16"/>
        <v>1488.5820000000001</v>
      </c>
      <c r="C77" s="106">
        <f t="shared" si="17"/>
        <v>118.247757705937</v>
      </c>
      <c r="D77" s="24">
        <f t="shared" si="24"/>
        <v>0.34907676217187183</v>
      </c>
      <c r="E77" s="26">
        <f t="shared" si="19"/>
        <v>0.61326013615642272</v>
      </c>
      <c r="F77" s="61">
        <f t="shared" si="25"/>
        <v>0.55132666666666674</v>
      </c>
      <c r="G77" s="97" t="s">
        <v>123</v>
      </c>
      <c r="H77" s="120">
        <v>1488.5820000000001</v>
      </c>
      <c r="I77" s="120">
        <v>118.247757705937</v>
      </c>
      <c r="J77" s="117">
        <v>912.88800000000003</v>
      </c>
      <c r="K77" s="49">
        <f t="shared" si="21"/>
        <v>4264.34</v>
      </c>
      <c r="L77" s="37">
        <v>4264340</v>
      </c>
      <c r="M77" s="92">
        <f t="shared" si="26"/>
        <v>2700</v>
      </c>
      <c r="N77" s="89" t="s">
        <v>244</v>
      </c>
      <c r="O77" s="84">
        <v>2.7</v>
      </c>
    </row>
    <row r="78" spans="1:15" s="1" customFormat="1" ht="20.100000000000001" customHeight="1" x14ac:dyDescent="0.25">
      <c r="A78" s="125" t="s">
        <v>77</v>
      </c>
      <c r="B78" s="108">
        <f t="shared" si="16"/>
        <v>1509.088</v>
      </c>
      <c r="C78" s="106">
        <f t="shared" si="17"/>
        <v>116.090211219553</v>
      </c>
      <c r="D78" s="24">
        <f t="shared" si="24"/>
        <v>0.39644976165800383</v>
      </c>
      <c r="E78" s="26">
        <f t="shared" si="19"/>
        <v>0.46777523908479823</v>
      </c>
      <c r="F78" s="61">
        <f t="shared" si="25"/>
        <v>0.55036032093362508</v>
      </c>
      <c r="G78" s="97" t="s">
        <v>124</v>
      </c>
      <c r="H78" s="120">
        <v>1509.088</v>
      </c>
      <c r="I78" s="120">
        <v>116.090211219553</v>
      </c>
      <c r="J78" s="117">
        <v>705.91399999999999</v>
      </c>
      <c r="K78" s="49">
        <f t="shared" si="21"/>
        <v>3806.5050000000001</v>
      </c>
      <c r="L78" s="37">
        <v>3806505</v>
      </c>
      <c r="M78" s="92">
        <f t="shared" si="26"/>
        <v>2742</v>
      </c>
      <c r="N78" s="89" t="s">
        <v>245</v>
      </c>
      <c r="O78" s="84">
        <f t="shared" ref="O78" si="27">O81+O80+O79</f>
        <v>2.742</v>
      </c>
    </row>
    <row r="79" spans="1:15" s="1" customFormat="1" ht="20.100000000000001" customHeight="1" x14ac:dyDescent="0.25">
      <c r="A79" s="125" t="s">
        <v>18</v>
      </c>
      <c r="B79" s="25">
        <f t="shared" si="16"/>
        <v>355.99700000000001</v>
      </c>
      <c r="C79" s="110">
        <f t="shared" si="17"/>
        <v>92.073587072345603</v>
      </c>
      <c r="D79" s="24">
        <f t="shared" si="24"/>
        <v>0.2091344346273146</v>
      </c>
      <c r="E79" s="26">
        <f t="shared" si="19"/>
        <v>0.39908201473607924</v>
      </c>
      <c r="F79" s="61">
        <f t="shared" si="25"/>
        <v>0.37473368421052633</v>
      </c>
      <c r="G79" s="97" t="s">
        <v>125</v>
      </c>
      <c r="H79" s="120">
        <v>355.99700000000001</v>
      </c>
      <c r="I79" s="120">
        <v>92.073587072345603</v>
      </c>
      <c r="J79" s="117">
        <v>142.072</v>
      </c>
      <c r="K79" s="49">
        <f t="shared" si="21"/>
        <v>1702.24</v>
      </c>
      <c r="L79" s="37">
        <v>1702240</v>
      </c>
      <c r="M79" s="92">
        <f t="shared" si="26"/>
        <v>950</v>
      </c>
      <c r="N79" s="89" t="s">
        <v>246</v>
      </c>
      <c r="O79" s="84">
        <v>0.95</v>
      </c>
    </row>
    <row r="80" spans="1:15" s="1" customFormat="1" ht="20.100000000000001" customHeight="1" x14ac:dyDescent="0.25">
      <c r="A80" s="125" t="s">
        <v>19</v>
      </c>
      <c r="B80" s="25">
        <f t="shared" si="16"/>
        <v>169.626</v>
      </c>
      <c r="C80" s="106">
        <f t="shared" si="17"/>
        <v>184.227903642722</v>
      </c>
      <c r="D80" s="24">
        <f t="shared" si="24"/>
        <v>0.30722835920647257</v>
      </c>
      <c r="E80" s="26">
        <f t="shared" si="19"/>
        <v>0.25725419452206622</v>
      </c>
      <c r="F80" s="114">
        <f t="shared" si="25"/>
        <v>1.1159605263157895</v>
      </c>
      <c r="G80" s="97" t="s">
        <v>126</v>
      </c>
      <c r="H80" s="120">
        <v>169.626</v>
      </c>
      <c r="I80" s="120">
        <v>184.227903642722</v>
      </c>
      <c r="J80" s="117">
        <v>43.637</v>
      </c>
      <c r="K80" s="49">
        <f t="shared" si="21"/>
        <v>552.11699999999996</v>
      </c>
      <c r="L80" s="37">
        <v>552117</v>
      </c>
      <c r="M80" s="92">
        <f t="shared" si="26"/>
        <v>152</v>
      </c>
      <c r="N80" s="89" t="s">
        <v>248</v>
      </c>
      <c r="O80" s="84">
        <v>0.152</v>
      </c>
    </row>
    <row r="81" spans="1:15" s="1" customFormat="1" ht="20.100000000000001" customHeight="1" x14ac:dyDescent="0.25">
      <c r="A81" s="125" t="s">
        <v>78</v>
      </c>
      <c r="B81" s="25">
        <f t="shared" si="16"/>
        <v>983.46500000000003</v>
      </c>
      <c r="C81" s="106">
        <f t="shared" si="17"/>
        <v>119.758185796795</v>
      </c>
      <c r="D81" s="109">
        <f t="shared" si="24"/>
        <v>0.63361547996711665</v>
      </c>
      <c r="E81" s="26">
        <f t="shared" si="19"/>
        <v>0.52895120822805086</v>
      </c>
      <c r="F81" s="61">
        <f t="shared" si="25"/>
        <v>0.59967378048780495</v>
      </c>
      <c r="G81" s="97" t="s">
        <v>127</v>
      </c>
      <c r="H81" s="120">
        <v>983.46500000000003</v>
      </c>
      <c r="I81" s="120">
        <v>119.758185796795</v>
      </c>
      <c r="J81" s="117">
        <v>520.20500000000004</v>
      </c>
      <c r="K81" s="49">
        <f t="shared" si="21"/>
        <v>1552.1479999999999</v>
      </c>
      <c r="L81" s="37">
        <v>1552148</v>
      </c>
      <c r="M81" s="92">
        <f t="shared" si="26"/>
        <v>1640</v>
      </c>
      <c r="N81" s="89" t="s">
        <v>271</v>
      </c>
      <c r="O81" s="84">
        <v>1.64</v>
      </c>
    </row>
    <row r="82" spans="1:15" s="1" customFormat="1" ht="20.100000000000001" customHeight="1" thickBot="1" x14ac:dyDescent="0.3">
      <c r="A82" s="125" t="s">
        <v>79</v>
      </c>
      <c r="B82" s="108">
        <f t="shared" si="16"/>
        <v>1145.1210000000001</v>
      </c>
      <c r="C82" s="106">
        <f t="shared" si="17"/>
        <v>103.01778735777</v>
      </c>
      <c r="D82" s="24">
        <f t="shared" si="24"/>
        <v>0.33496723518299565</v>
      </c>
      <c r="E82" s="26">
        <f t="shared" si="19"/>
        <v>0.53684195818607816</v>
      </c>
      <c r="F82" s="61">
        <f t="shared" si="25"/>
        <v>0.65435485714285724</v>
      </c>
      <c r="G82" s="97" t="s">
        <v>128</v>
      </c>
      <c r="H82" s="120">
        <v>1145.1210000000001</v>
      </c>
      <c r="I82" s="120">
        <v>103.01778735777</v>
      </c>
      <c r="J82" s="117">
        <v>614.74900000000002</v>
      </c>
      <c r="K82" s="50">
        <f t="shared" si="21"/>
        <v>3418.6060000000002</v>
      </c>
      <c r="L82" s="37">
        <v>3418606</v>
      </c>
      <c r="M82" s="93">
        <f t="shared" si="26"/>
        <v>1750</v>
      </c>
      <c r="N82" s="90" t="s">
        <v>247</v>
      </c>
      <c r="O82" s="85">
        <v>1.75</v>
      </c>
    </row>
    <row r="83" spans="1:15" s="1" customFormat="1" ht="20.100000000000001" customHeight="1" x14ac:dyDescent="0.25">
      <c r="A83" s="124" t="s">
        <v>21</v>
      </c>
      <c r="B83" s="9">
        <f t="shared" si="16"/>
        <v>4934.7219999999998</v>
      </c>
      <c r="C83" s="10">
        <f t="shared" si="17"/>
        <v>117.274468610974</v>
      </c>
      <c r="D83" s="11">
        <f t="shared" si="24"/>
        <v>0.2921785753955557</v>
      </c>
      <c r="E83" s="12">
        <f t="shared" si="19"/>
        <v>0.5319821461067108</v>
      </c>
      <c r="F83" s="60">
        <f t="shared" si="25"/>
        <v>0.62782722646310429</v>
      </c>
      <c r="G83" s="99" t="s">
        <v>129</v>
      </c>
      <c r="H83" s="119">
        <v>4934.7219999999998</v>
      </c>
      <c r="I83" s="119">
        <v>117.274468610974</v>
      </c>
      <c r="J83" s="116">
        <v>2625.1840000000002</v>
      </c>
      <c r="K83" s="55">
        <f t="shared" si="21"/>
        <v>16889.403999999999</v>
      </c>
      <c r="L83" s="36">
        <v>16889404</v>
      </c>
      <c r="M83" s="45">
        <f>SUM(M84:M93)</f>
        <v>7860</v>
      </c>
      <c r="N83" s="80" t="s">
        <v>21</v>
      </c>
      <c r="O83" s="83">
        <f t="shared" ref="O83" si="28">SUM(O84:O93)</f>
        <v>7.86</v>
      </c>
    </row>
    <row r="84" spans="1:15" s="1" customFormat="1" ht="20.100000000000001" customHeight="1" x14ac:dyDescent="0.25">
      <c r="A84" s="125" t="s">
        <v>36</v>
      </c>
      <c r="B84" s="25">
        <f t="shared" si="16"/>
        <v>106.321</v>
      </c>
      <c r="C84" s="106">
        <f t="shared" si="17"/>
        <v>103.24832970789301</v>
      </c>
      <c r="D84" s="24">
        <f t="shared" si="24"/>
        <v>0.47987669198723593</v>
      </c>
      <c r="E84" s="113">
        <f t="shared" si="19"/>
        <v>0.93073804798675708</v>
      </c>
      <c r="F84" s="61">
        <f t="shared" si="25"/>
        <v>0.7088066666666667</v>
      </c>
      <c r="G84" s="98" t="s">
        <v>130</v>
      </c>
      <c r="H84" s="120">
        <v>106.321</v>
      </c>
      <c r="I84" s="120">
        <v>103.24832970789301</v>
      </c>
      <c r="J84" s="117">
        <v>98.956999999999994</v>
      </c>
      <c r="K84" s="56">
        <f t="shared" si="21"/>
        <v>221.559</v>
      </c>
      <c r="L84" s="37">
        <v>221559</v>
      </c>
      <c r="M84" s="43">
        <f t="shared" si="26"/>
        <v>150</v>
      </c>
      <c r="N84" s="78" t="s">
        <v>249</v>
      </c>
      <c r="O84" s="84">
        <v>0.15</v>
      </c>
    </row>
    <row r="85" spans="1:15" s="1" customFormat="1" ht="20.100000000000001" customHeight="1" x14ac:dyDescent="0.25">
      <c r="A85" s="125" t="s">
        <v>38</v>
      </c>
      <c r="B85" s="25">
        <f t="shared" si="16"/>
        <v>115.661</v>
      </c>
      <c r="C85" s="106">
        <f t="shared" si="17"/>
        <v>140.74619419058899</v>
      </c>
      <c r="D85" s="24">
        <f t="shared" si="24"/>
        <v>0.34773863605615002</v>
      </c>
      <c r="E85" s="26">
        <f t="shared" si="19"/>
        <v>0.71233172806736922</v>
      </c>
      <c r="F85" s="114">
        <f t="shared" si="25"/>
        <v>0.88970000000000005</v>
      </c>
      <c r="G85" s="97" t="s">
        <v>131</v>
      </c>
      <c r="H85" s="120">
        <v>115.661</v>
      </c>
      <c r="I85" s="120">
        <v>140.74619419058899</v>
      </c>
      <c r="J85" s="117">
        <v>82.388999999999996</v>
      </c>
      <c r="K85" s="56">
        <f t="shared" si="21"/>
        <v>332.60899999999998</v>
      </c>
      <c r="L85" s="37">
        <v>332609</v>
      </c>
      <c r="M85" s="43">
        <f t="shared" si="26"/>
        <v>130</v>
      </c>
      <c r="N85" s="78" t="s">
        <v>250</v>
      </c>
      <c r="O85" s="84">
        <v>0.13</v>
      </c>
    </row>
    <row r="86" spans="1:15" s="1" customFormat="1" ht="20.100000000000001" customHeight="1" x14ac:dyDescent="0.25">
      <c r="A86" s="125" t="s">
        <v>39</v>
      </c>
      <c r="B86" s="25">
        <f t="shared" si="16"/>
        <v>194.01</v>
      </c>
      <c r="C86" s="106">
        <f t="shared" si="17"/>
        <v>119.94139248488401</v>
      </c>
      <c r="D86" s="24">
        <f t="shared" si="24"/>
        <v>0.36720811298827644</v>
      </c>
      <c r="E86" s="26">
        <f t="shared" si="19"/>
        <v>0.63634348744910052</v>
      </c>
      <c r="F86" s="61">
        <f t="shared" si="25"/>
        <v>0.7185555555555555</v>
      </c>
      <c r="G86" s="97" t="s">
        <v>132</v>
      </c>
      <c r="H86" s="120">
        <v>194.01</v>
      </c>
      <c r="I86" s="120">
        <v>119.94139248488401</v>
      </c>
      <c r="J86" s="117">
        <v>123.45699999999999</v>
      </c>
      <c r="K86" s="56">
        <f t="shared" si="21"/>
        <v>528.33799999999997</v>
      </c>
      <c r="L86" s="37">
        <v>528338</v>
      </c>
      <c r="M86" s="43">
        <f t="shared" si="26"/>
        <v>270</v>
      </c>
      <c r="N86" s="78" t="s">
        <v>251</v>
      </c>
      <c r="O86" s="84">
        <v>0.27</v>
      </c>
    </row>
    <row r="87" spans="1:15" s="1" customFormat="1" ht="20.100000000000001" customHeight="1" x14ac:dyDescent="0.25">
      <c r="A87" s="125" t="s">
        <v>5</v>
      </c>
      <c r="B87" s="25">
        <f t="shared" si="16"/>
        <v>492.90800000000002</v>
      </c>
      <c r="C87" s="110">
        <f t="shared" si="17"/>
        <v>95.605218342559397</v>
      </c>
      <c r="D87" s="24">
        <f t="shared" si="24"/>
        <v>0.21731441830649167</v>
      </c>
      <c r="E87" s="26">
        <f t="shared" si="19"/>
        <v>0.6234165402062859</v>
      </c>
      <c r="F87" s="61">
        <f t="shared" si="25"/>
        <v>0.63193333333333335</v>
      </c>
      <c r="G87" s="97" t="s">
        <v>5</v>
      </c>
      <c r="H87" s="120">
        <v>492.90800000000002</v>
      </c>
      <c r="I87" s="120">
        <v>95.605218342559397</v>
      </c>
      <c r="J87" s="117">
        <v>307.28699999999998</v>
      </c>
      <c r="K87" s="56">
        <f t="shared" si="21"/>
        <v>2268.1790000000001</v>
      </c>
      <c r="L87" s="37">
        <v>2268179</v>
      </c>
      <c r="M87" s="43">
        <f t="shared" si="26"/>
        <v>780</v>
      </c>
      <c r="N87" s="78" t="s">
        <v>252</v>
      </c>
      <c r="O87" s="84">
        <v>0.78</v>
      </c>
    </row>
    <row r="88" spans="1:15" s="1" customFormat="1" ht="20.100000000000001" customHeight="1" x14ac:dyDescent="0.25">
      <c r="A88" s="125" t="s">
        <v>7</v>
      </c>
      <c r="B88" s="25">
        <f t="shared" si="16"/>
        <v>681.50199999999995</v>
      </c>
      <c r="C88" s="110">
        <f t="shared" si="17"/>
        <v>95.753287426218193</v>
      </c>
      <c r="D88" s="24">
        <f t="shared" si="24"/>
        <v>0.2391932524887081</v>
      </c>
      <c r="E88" s="26">
        <f t="shared" si="19"/>
        <v>0.55579147236545168</v>
      </c>
      <c r="F88" s="61">
        <f t="shared" si="25"/>
        <v>0.54087460317460312</v>
      </c>
      <c r="G88" s="97" t="s">
        <v>7</v>
      </c>
      <c r="H88" s="120">
        <v>681.50199999999995</v>
      </c>
      <c r="I88" s="120">
        <v>95.753287426218193</v>
      </c>
      <c r="J88" s="117">
        <v>378.77300000000002</v>
      </c>
      <c r="K88" s="56">
        <f t="shared" si="21"/>
        <v>2849.1689999999999</v>
      </c>
      <c r="L88" s="37">
        <v>2849169</v>
      </c>
      <c r="M88" s="43">
        <f t="shared" si="26"/>
        <v>1260</v>
      </c>
      <c r="N88" s="78" t="s">
        <v>254</v>
      </c>
      <c r="O88" s="84">
        <v>1.26</v>
      </c>
    </row>
    <row r="89" spans="1:15" s="1" customFormat="1" ht="20.100000000000001" customHeight="1" x14ac:dyDescent="0.25">
      <c r="A89" s="125" t="s">
        <v>80</v>
      </c>
      <c r="B89" s="25">
        <f t="shared" si="16"/>
        <v>761.52</v>
      </c>
      <c r="C89" s="106">
        <f t="shared" si="17"/>
        <v>115.77967926146199</v>
      </c>
      <c r="D89" s="24">
        <f t="shared" si="24"/>
        <v>0.32307030487023647</v>
      </c>
      <c r="E89" s="26">
        <f t="shared" si="19"/>
        <v>0.72893292362643136</v>
      </c>
      <c r="F89" s="61">
        <f t="shared" si="25"/>
        <v>0.63459999999999994</v>
      </c>
      <c r="G89" s="97" t="s">
        <v>133</v>
      </c>
      <c r="H89" s="120">
        <v>761.52</v>
      </c>
      <c r="I89" s="120">
        <v>115.77967926146199</v>
      </c>
      <c r="J89" s="117">
        <v>555.09699999999998</v>
      </c>
      <c r="K89" s="56">
        <f t="shared" si="21"/>
        <v>2357.134</v>
      </c>
      <c r="L89" s="37">
        <v>2357134</v>
      </c>
      <c r="M89" s="43">
        <f t="shared" si="26"/>
        <v>1200</v>
      </c>
      <c r="N89" s="78" t="s">
        <v>255</v>
      </c>
      <c r="O89" s="84">
        <v>1.2</v>
      </c>
    </row>
    <row r="90" spans="1:15" s="1" customFormat="1" ht="20.100000000000001" customHeight="1" x14ac:dyDescent="0.25">
      <c r="A90" s="125" t="s">
        <v>81</v>
      </c>
      <c r="B90" s="25">
        <f t="shared" si="16"/>
        <v>310.66000000000003</v>
      </c>
      <c r="C90" s="106">
        <f t="shared" si="17"/>
        <v>100.926879505664</v>
      </c>
      <c r="D90" s="24">
        <f t="shared" si="24"/>
        <v>0.11928861501409992</v>
      </c>
      <c r="E90" s="26">
        <f t="shared" si="19"/>
        <v>0.72229125088521207</v>
      </c>
      <c r="F90" s="61">
        <f t="shared" si="25"/>
        <v>0.34517777777777781</v>
      </c>
      <c r="G90" s="97" t="s">
        <v>134</v>
      </c>
      <c r="H90" s="120">
        <v>310.66000000000003</v>
      </c>
      <c r="I90" s="120">
        <v>100.926879505664</v>
      </c>
      <c r="J90" s="117">
        <v>224.387</v>
      </c>
      <c r="K90" s="56">
        <f t="shared" si="21"/>
        <v>2604.2719999999999</v>
      </c>
      <c r="L90" s="37">
        <v>2604272</v>
      </c>
      <c r="M90" s="43">
        <f t="shared" si="26"/>
        <v>900</v>
      </c>
      <c r="N90" s="78" t="s">
        <v>253</v>
      </c>
      <c r="O90" s="84">
        <v>0.9</v>
      </c>
    </row>
    <row r="91" spans="1:15" s="1" customFormat="1" ht="20.100000000000001" customHeight="1" x14ac:dyDescent="0.25">
      <c r="A91" s="125" t="s">
        <v>82</v>
      </c>
      <c r="B91" s="108">
        <f t="shared" si="16"/>
        <v>1640.24</v>
      </c>
      <c r="C91" s="106">
        <f t="shared" si="17"/>
        <v>148.31385491782899</v>
      </c>
      <c r="D91" s="24">
        <f t="shared" si="24"/>
        <v>0.58995242226356082</v>
      </c>
      <c r="E91" s="26">
        <f t="shared" si="19"/>
        <v>0.28259949763449249</v>
      </c>
      <c r="F91" s="114">
        <f t="shared" si="25"/>
        <v>0.80011707317073166</v>
      </c>
      <c r="G91" s="97" t="s">
        <v>135</v>
      </c>
      <c r="H91" s="120">
        <v>1640.24</v>
      </c>
      <c r="I91" s="120">
        <v>148.31385491782899</v>
      </c>
      <c r="J91" s="117">
        <v>463.53100000000001</v>
      </c>
      <c r="K91" s="56">
        <f t="shared" si="21"/>
        <v>2780.2919999999999</v>
      </c>
      <c r="L91" s="37">
        <v>2780292</v>
      </c>
      <c r="M91" s="43">
        <f t="shared" si="26"/>
        <v>2050</v>
      </c>
      <c r="N91" s="78" t="s">
        <v>256</v>
      </c>
      <c r="O91" s="84">
        <v>2.0499999999999998</v>
      </c>
    </row>
    <row r="92" spans="1:15" s="1" customFormat="1" ht="20.100000000000001" customHeight="1" x14ac:dyDescent="0.25">
      <c r="A92" s="125" t="s">
        <v>83</v>
      </c>
      <c r="B92" s="25">
        <f t="shared" si="16"/>
        <v>366.774</v>
      </c>
      <c r="C92" s="110">
        <f t="shared" si="17"/>
        <v>94.737657788901899</v>
      </c>
      <c r="D92" s="24">
        <f t="shared" si="24"/>
        <v>0.19513946970229012</v>
      </c>
      <c r="E92" s="26">
        <f t="shared" si="19"/>
        <v>0.70871163168599738</v>
      </c>
      <c r="F92" s="61">
        <f t="shared" si="25"/>
        <v>0.59157096774193552</v>
      </c>
      <c r="G92" s="97" t="s">
        <v>136</v>
      </c>
      <c r="H92" s="120">
        <v>366.774</v>
      </c>
      <c r="I92" s="120">
        <v>94.737657788901899</v>
      </c>
      <c r="J92" s="117">
        <v>259.93700000000001</v>
      </c>
      <c r="K92" s="56">
        <f t="shared" si="21"/>
        <v>1879.548</v>
      </c>
      <c r="L92" s="37">
        <v>1879548</v>
      </c>
      <c r="M92" s="43">
        <f t="shared" si="26"/>
        <v>620</v>
      </c>
      <c r="N92" s="78" t="s">
        <v>257</v>
      </c>
      <c r="O92" s="84">
        <v>0.62</v>
      </c>
    </row>
    <row r="93" spans="1:15" s="1" customFormat="1" ht="20.100000000000001" customHeight="1" thickBot="1" x14ac:dyDescent="0.3">
      <c r="A93" s="125" t="s">
        <v>84</v>
      </c>
      <c r="B93" s="25">
        <f t="shared" si="16"/>
        <v>265.12599999999998</v>
      </c>
      <c r="C93" s="106">
        <f t="shared" si="17"/>
        <v>151.475469779294</v>
      </c>
      <c r="D93" s="24">
        <f t="shared" si="24"/>
        <v>0.24817467687100297</v>
      </c>
      <c r="E93" s="26">
        <f t="shared" si="19"/>
        <v>0.49549648091850673</v>
      </c>
      <c r="F93" s="61">
        <f t="shared" si="25"/>
        <v>0.53025199999999995</v>
      </c>
      <c r="G93" s="97" t="s">
        <v>137</v>
      </c>
      <c r="H93" s="120">
        <v>265.12599999999998</v>
      </c>
      <c r="I93" s="120">
        <v>151.475469779294</v>
      </c>
      <c r="J93" s="117">
        <v>131.369</v>
      </c>
      <c r="K93" s="57">
        <f t="shared" si="21"/>
        <v>1068.3040000000001</v>
      </c>
      <c r="L93" s="37">
        <v>1068304</v>
      </c>
      <c r="M93" s="46">
        <f t="shared" si="26"/>
        <v>500</v>
      </c>
      <c r="N93" s="81" t="s">
        <v>258</v>
      </c>
      <c r="O93" s="85">
        <v>0.5</v>
      </c>
    </row>
    <row r="94" spans="1:15" s="1" customFormat="1" ht="20.100000000000001" customHeight="1" x14ac:dyDescent="0.25">
      <c r="A94" s="124" t="s">
        <v>20</v>
      </c>
      <c r="B94" s="9">
        <f t="shared" si="16"/>
        <v>1999.5889999999999</v>
      </c>
      <c r="C94" s="10">
        <f t="shared" si="17"/>
        <v>137.33865401059799</v>
      </c>
      <c r="D94" s="11">
        <f t="shared" si="24"/>
        <v>0.24712998396785463</v>
      </c>
      <c r="E94" s="12">
        <f t="shared" si="19"/>
        <v>0.57179600407883824</v>
      </c>
      <c r="F94" s="60">
        <f t="shared" si="25"/>
        <v>0.54544162575013633</v>
      </c>
      <c r="G94" s="99" t="s">
        <v>138</v>
      </c>
      <c r="H94" s="119">
        <v>1999.5889999999999</v>
      </c>
      <c r="I94" s="119">
        <v>137.33865401059799</v>
      </c>
      <c r="J94" s="116">
        <v>1143.357</v>
      </c>
      <c r="K94" s="58">
        <f t="shared" si="21"/>
        <v>8091.2439999999997</v>
      </c>
      <c r="L94" s="36">
        <v>8091244</v>
      </c>
      <c r="M94" s="42">
        <f>SUM(M95:M105)</f>
        <v>3666</v>
      </c>
      <c r="N94" s="77" t="s">
        <v>20</v>
      </c>
      <c r="O94" s="83">
        <f t="shared" ref="O94" si="29">SUM(O95:O105)</f>
        <v>3.6659999999999995</v>
      </c>
    </row>
    <row r="95" spans="1:15" s="1" customFormat="1" ht="20.100000000000001" customHeight="1" x14ac:dyDescent="0.25">
      <c r="A95" s="125" t="s">
        <v>37</v>
      </c>
      <c r="B95" s="25">
        <f t="shared" si="16"/>
        <v>271.39100000000002</v>
      </c>
      <c r="C95" s="106">
        <f t="shared" si="17"/>
        <v>161.55957185889</v>
      </c>
      <c r="D95" s="24">
        <f t="shared" si="24"/>
        <v>0.2761886734464381</v>
      </c>
      <c r="E95" s="26">
        <f t="shared" si="19"/>
        <v>0.51531922576651401</v>
      </c>
      <c r="F95" s="114">
        <f t="shared" si="25"/>
        <v>0.90463666666666676</v>
      </c>
      <c r="G95" s="97" t="s">
        <v>139</v>
      </c>
      <c r="H95" s="120">
        <v>271.39100000000002</v>
      </c>
      <c r="I95" s="120">
        <v>161.55957185889</v>
      </c>
      <c r="J95" s="117">
        <v>139.85300000000001</v>
      </c>
      <c r="K95" s="56">
        <f>L95/1000</f>
        <v>982.62900000000002</v>
      </c>
      <c r="L95" s="37">
        <v>982629</v>
      </c>
      <c r="M95" s="43">
        <f t="shared" si="26"/>
        <v>300</v>
      </c>
      <c r="N95" s="78" t="s">
        <v>262</v>
      </c>
      <c r="O95" s="84">
        <v>0.3</v>
      </c>
    </row>
    <row r="96" spans="1:15" s="1" customFormat="1" ht="20.100000000000001" customHeight="1" x14ac:dyDescent="0.25">
      <c r="A96" s="125" t="s">
        <v>40</v>
      </c>
      <c r="B96" s="25">
        <f t="shared" si="16"/>
        <v>254.44300000000001</v>
      </c>
      <c r="C96" s="106">
        <f t="shared" si="17"/>
        <v>127.355860432757</v>
      </c>
      <c r="D96" s="24">
        <f t="shared" si="24"/>
        <v>0.25646522832534535</v>
      </c>
      <c r="E96" s="26">
        <f t="shared" si="19"/>
        <v>0.54028210640497087</v>
      </c>
      <c r="F96" s="61">
        <f t="shared" si="25"/>
        <v>0.39145076923076927</v>
      </c>
      <c r="G96" s="98" t="s">
        <v>140</v>
      </c>
      <c r="H96" s="120">
        <v>254.44300000000001</v>
      </c>
      <c r="I96" s="120">
        <v>127.355860432757</v>
      </c>
      <c r="J96" s="117">
        <v>137.471</v>
      </c>
      <c r="K96" s="56">
        <f t="shared" si="21"/>
        <v>992.11500000000001</v>
      </c>
      <c r="L96" s="37">
        <v>992115</v>
      </c>
      <c r="M96" s="43">
        <f t="shared" si="26"/>
        <v>650</v>
      </c>
      <c r="N96" s="78" t="s">
        <v>259</v>
      </c>
      <c r="O96" s="84">
        <v>0.65</v>
      </c>
    </row>
    <row r="97" spans="1:15" s="1" customFormat="1" ht="20.100000000000001" customHeight="1" x14ac:dyDescent="0.25">
      <c r="A97" s="125" t="s">
        <v>6</v>
      </c>
      <c r="B97" s="25">
        <f t="shared" si="16"/>
        <v>193.173</v>
      </c>
      <c r="C97" s="106">
        <f t="shared" si="17"/>
        <v>121.47258938789901</v>
      </c>
      <c r="D97" s="24">
        <f t="shared" si="24"/>
        <v>0.18512612281940874</v>
      </c>
      <c r="E97" s="26">
        <f t="shared" si="19"/>
        <v>0.77451817800624312</v>
      </c>
      <c r="F97" s="114">
        <f t="shared" si="25"/>
        <v>0.83988260869565223</v>
      </c>
      <c r="G97" s="97" t="s">
        <v>6</v>
      </c>
      <c r="H97" s="120">
        <v>193.173</v>
      </c>
      <c r="I97" s="120">
        <v>121.47258938789901</v>
      </c>
      <c r="J97" s="117">
        <v>149.61600000000001</v>
      </c>
      <c r="K97" s="56">
        <f>L97/1000</f>
        <v>1043.4670000000001</v>
      </c>
      <c r="L97" s="37">
        <v>1043467</v>
      </c>
      <c r="M97" s="43">
        <f t="shared" si="26"/>
        <v>230</v>
      </c>
      <c r="N97" s="78" t="s">
        <v>261</v>
      </c>
      <c r="O97" s="84">
        <v>0.23</v>
      </c>
    </row>
    <row r="98" spans="1:15" s="1" customFormat="1" ht="20.100000000000001" customHeight="1" x14ac:dyDescent="0.25">
      <c r="A98" s="125" t="s">
        <v>8</v>
      </c>
      <c r="B98" s="25">
        <f t="shared" si="16"/>
        <v>39.335000000000001</v>
      </c>
      <c r="C98" s="106">
        <f t="shared" si="17"/>
        <v>121.991688376132</v>
      </c>
      <c r="D98" s="24">
        <f t="shared" si="24"/>
        <v>0.12578988436348751</v>
      </c>
      <c r="E98" s="113">
        <f t="shared" si="19"/>
        <v>0.82148214058726332</v>
      </c>
      <c r="F98" s="61">
        <f t="shared" si="25"/>
        <v>0.78670000000000007</v>
      </c>
      <c r="G98" s="97" t="s">
        <v>8</v>
      </c>
      <c r="H98" s="120">
        <v>39.335000000000001</v>
      </c>
      <c r="I98" s="120">
        <v>121.991688376132</v>
      </c>
      <c r="J98" s="117">
        <v>32.313000000000002</v>
      </c>
      <c r="K98" s="56">
        <f t="shared" si="21"/>
        <v>312.70400000000001</v>
      </c>
      <c r="L98" s="37">
        <v>312704</v>
      </c>
      <c r="M98" s="43">
        <f t="shared" si="26"/>
        <v>50</v>
      </c>
      <c r="N98" s="78" t="s">
        <v>260</v>
      </c>
      <c r="O98" s="84">
        <v>0.05</v>
      </c>
    </row>
    <row r="99" spans="1:15" s="1" customFormat="1" ht="20.100000000000001" customHeight="1" x14ac:dyDescent="0.25">
      <c r="A99" s="125" t="s">
        <v>9</v>
      </c>
      <c r="B99" s="25">
        <f t="shared" si="16"/>
        <v>625.04899999999998</v>
      </c>
      <c r="C99" s="106">
        <f t="shared" si="17"/>
        <v>148.277154535383</v>
      </c>
      <c r="D99" s="24">
        <f t="shared" si="24"/>
        <v>0.33550472863552605</v>
      </c>
      <c r="E99" s="26">
        <f t="shared" si="19"/>
        <v>0.51725224742380194</v>
      </c>
      <c r="F99" s="61">
        <f t="shared" si="25"/>
        <v>0.41669933333333331</v>
      </c>
      <c r="G99" s="97" t="s">
        <v>9</v>
      </c>
      <c r="H99" s="120">
        <v>625.04899999999998</v>
      </c>
      <c r="I99" s="120">
        <v>148.277154535383</v>
      </c>
      <c r="J99" s="117">
        <v>323.30799999999999</v>
      </c>
      <c r="K99" s="56">
        <f t="shared" si="21"/>
        <v>1863.011</v>
      </c>
      <c r="L99" s="37">
        <v>1863011</v>
      </c>
      <c r="M99" s="43">
        <f t="shared" si="26"/>
        <v>1500</v>
      </c>
      <c r="N99" s="78" t="s">
        <v>263</v>
      </c>
      <c r="O99" s="84">
        <v>1.5</v>
      </c>
    </row>
    <row r="100" spans="1:15" s="1" customFormat="1" ht="20.100000000000001" customHeight="1" x14ac:dyDescent="0.25">
      <c r="A100" s="125" t="s">
        <v>10</v>
      </c>
      <c r="B100" s="25">
        <f t="shared" si="16"/>
        <v>224.96799999999999</v>
      </c>
      <c r="C100" s="106">
        <f t="shared" si="17"/>
        <v>134.15867563570399</v>
      </c>
      <c r="D100" s="24">
        <f t="shared" si="24"/>
        <v>0.17318846046661296</v>
      </c>
      <c r="E100" s="26">
        <f t="shared" si="19"/>
        <v>0.58817698517122441</v>
      </c>
      <c r="F100" s="61">
        <f t="shared" si="25"/>
        <v>0.68172121212121206</v>
      </c>
      <c r="G100" s="97" t="s">
        <v>10</v>
      </c>
      <c r="H100" s="120">
        <v>224.96799999999999</v>
      </c>
      <c r="I100" s="120">
        <v>134.15867563570399</v>
      </c>
      <c r="J100" s="117">
        <v>132.321</v>
      </c>
      <c r="K100" s="56">
        <f t="shared" si="21"/>
        <v>1298.9780000000001</v>
      </c>
      <c r="L100" s="37">
        <v>1298978</v>
      </c>
      <c r="M100" s="43">
        <f t="shared" si="26"/>
        <v>330</v>
      </c>
      <c r="N100" s="78" t="s">
        <v>265</v>
      </c>
      <c r="O100" s="84">
        <v>0.33</v>
      </c>
    </row>
    <row r="101" spans="1:15" s="1" customFormat="1" ht="20.100000000000001" customHeight="1" x14ac:dyDescent="0.25">
      <c r="A101" s="125" t="s">
        <v>85</v>
      </c>
      <c r="B101" s="25">
        <f t="shared" si="16"/>
        <v>223.101</v>
      </c>
      <c r="C101" s="106">
        <f t="shared" si="17"/>
        <v>141.218358937354</v>
      </c>
      <c r="D101" s="24">
        <f t="shared" si="24"/>
        <v>0.28879453739361188</v>
      </c>
      <c r="E101" s="26">
        <f t="shared" si="19"/>
        <v>0.53384341621059517</v>
      </c>
      <c r="F101" s="114">
        <f t="shared" si="25"/>
        <v>1.1441076923076923</v>
      </c>
      <c r="G101" s="97" t="s">
        <v>141</v>
      </c>
      <c r="H101" s="120">
        <v>223.101</v>
      </c>
      <c r="I101" s="120">
        <v>141.218358937354</v>
      </c>
      <c r="J101" s="117">
        <v>119.101</v>
      </c>
      <c r="K101" s="56">
        <f t="shared" si="21"/>
        <v>772.52499999999998</v>
      </c>
      <c r="L101" s="37">
        <v>772525</v>
      </c>
      <c r="M101" s="43">
        <f t="shared" si="26"/>
        <v>195</v>
      </c>
      <c r="N101" s="78" t="s">
        <v>266</v>
      </c>
      <c r="O101" s="84">
        <v>0.19500000000000001</v>
      </c>
    </row>
    <row r="102" spans="1:15" s="1" customFormat="1" ht="20.100000000000001" customHeight="1" x14ac:dyDescent="0.25">
      <c r="A102" s="125" t="s">
        <v>86</v>
      </c>
      <c r="B102" s="25">
        <f t="shared" si="16"/>
        <v>2.5830000000000002</v>
      </c>
      <c r="C102" s="110">
        <f t="shared" si="17"/>
        <v>51.4234521202469</v>
      </c>
      <c r="D102" s="24">
        <f t="shared" si="24"/>
        <v>1.8749047304506886E-2</v>
      </c>
      <c r="E102" s="26">
        <v>3.0000000000000001E-3</v>
      </c>
      <c r="F102" s="61">
        <f t="shared" si="25"/>
        <v>0.32287500000000002</v>
      </c>
      <c r="G102" s="97" t="s">
        <v>142</v>
      </c>
      <c r="H102" s="120">
        <v>2.5830000000000002</v>
      </c>
      <c r="I102" s="120">
        <v>51.4234521202469</v>
      </c>
      <c r="J102" s="117">
        <v>2.5830000000000002</v>
      </c>
      <c r="K102" s="56">
        <f t="shared" si="21"/>
        <v>137.767</v>
      </c>
      <c r="L102" s="37">
        <v>137767</v>
      </c>
      <c r="M102" s="43">
        <f t="shared" si="26"/>
        <v>8</v>
      </c>
      <c r="N102" s="78" t="s">
        <v>264</v>
      </c>
      <c r="O102" s="84">
        <v>8.0000000000000002E-3</v>
      </c>
    </row>
    <row r="103" spans="1:15" s="1" customFormat="1" ht="20.100000000000001" customHeight="1" x14ac:dyDescent="0.25">
      <c r="A103" s="125" t="s">
        <v>87</v>
      </c>
      <c r="B103" s="25">
        <f t="shared" si="16"/>
        <v>150.17099999999999</v>
      </c>
      <c r="C103" s="106">
        <f t="shared" si="17"/>
        <v>117.22218752927201</v>
      </c>
      <c r="D103" s="24">
        <f t="shared" si="24"/>
        <v>0.31015723588687605</v>
      </c>
      <c r="E103" s="26">
        <f>J103/B103</f>
        <v>0.62231722503013231</v>
      </c>
      <c r="F103" s="61">
        <f t="shared" si="25"/>
        <v>0.39518684210526311</v>
      </c>
      <c r="G103" s="97" t="s">
        <v>143</v>
      </c>
      <c r="H103" s="120">
        <v>150.17099999999999</v>
      </c>
      <c r="I103" s="120">
        <v>117.22218752927201</v>
      </c>
      <c r="J103" s="117">
        <v>93.453999999999994</v>
      </c>
      <c r="K103" s="56">
        <f t="shared" si="21"/>
        <v>484.17700000000002</v>
      </c>
      <c r="L103" s="37">
        <v>484177</v>
      </c>
      <c r="M103" s="43">
        <f t="shared" si="26"/>
        <v>380</v>
      </c>
      <c r="N103" s="78" t="s">
        <v>267</v>
      </c>
      <c r="O103" s="84">
        <v>0.38</v>
      </c>
    </row>
    <row r="104" spans="1:15" s="1" customFormat="1" ht="20.100000000000001" customHeight="1" x14ac:dyDescent="0.25">
      <c r="A104" s="125" t="s">
        <v>88</v>
      </c>
      <c r="B104" s="25">
        <f t="shared" si="16"/>
        <v>13.106999999999999</v>
      </c>
      <c r="C104" s="110">
        <f t="shared" si="17"/>
        <v>93.943520642201804</v>
      </c>
      <c r="D104" s="24">
        <f t="shared" si="24"/>
        <v>8.5203892583419469E-2</v>
      </c>
      <c r="E104" s="113">
        <f>J104/B104</f>
        <v>1</v>
      </c>
      <c r="F104" s="61">
        <f t="shared" si="25"/>
        <v>0.59577272727272723</v>
      </c>
      <c r="G104" s="97" t="s">
        <v>144</v>
      </c>
      <c r="H104" s="120">
        <v>13.106999999999999</v>
      </c>
      <c r="I104" s="120">
        <v>93.943520642201804</v>
      </c>
      <c r="J104" s="117">
        <v>13.106999999999999</v>
      </c>
      <c r="K104" s="56">
        <f t="shared" si="21"/>
        <v>153.83099999999999</v>
      </c>
      <c r="L104" s="37">
        <v>153831</v>
      </c>
      <c r="M104" s="43">
        <f t="shared" si="26"/>
        <v>22</v>
      </c>
      <c r="N104" s="78" t="s">
        <v>268</v>
      </c>
      <c r="O104" s="84">
        <v>2.1999999999999999E-2</v>
      </c>
    </row>
    <row r="105" spans="1:15" ht="19.5" thickBot="1" x14ac:dyDescent="0.3">
      <c r="A105" s="128" t="s">
        <v>97</v>
      </c>
      <c r="B105" s="29">
        <f t="shared" si="16"/>
        <v>2.2679999999999998</v>
      </c>
      <c r="C105" s="111">
        <f t="shared" si="17"/>
        <v>86.597938144329902</v>
      </c>
      <c r="D105" s="27">
        <f t="shared" si="24"/>
        <v>4.5323741007194239E-2</v>
      </c>
      <c r="E105" s="28">
        <f>J105/B105</f>
        <v>0.10141093474426809</v>
      </c>
      <c r="F105" s="115">
        <f t="shared" si="25"/>
        <v>2.2679999999999998</v>
      </c>
      <c r="G105" s="101" t="s">
        <v>145</v>
      </c>
      <c r="H105" s="121">
        <v>2.2679999999999998</v>
      </c>
      <c r="I105" s="121">
        <v>86.597938144329902</v>
      </c>
      <c r="J105" s="122">
        <v>0.23</v>
      </c>
      <c r="K105" s="59">
        <f t="shared" si="21"/>
        <v>50.04</v>
      </c>
      <c r="L105" s="38">
        <v>50040</v>
      </c>
      <c r="M105" s="44">
        <f t="shared" si="26"/>
        <v>1</v>
      </c>
      <c r="N105" s="79" t="s">
        <v>269</v>
      </c>
      <c r="O105" s="85">
        <v>1E-3</v>
      </c>
    </row>
    <row r="106" spans="1:15" ht="18" x14ac:dyDescent="0.25">
      <c r="G106" s="102"/>
      <c r="H106" s="104"/>
      <c r="I106" s="104"/>
      <c r="L106" s="1"/>
    </row>
    <row r="107" spans="1:15" ht="18" x14ac:dyDescent="0.25">
      <c r="L107" s="1"/>
    </row>
    <row r="108" spans="1:15" ht="18" x14ac:dyDescent="0.25">
      <c r="L108" s="1"/>
    </row>
    <row r="109" spans="1:15" ht="18" x14ac:dyDescent="0.25">
      <c r="L109" s="1"/>
    </row>
    <row r="110" spans="1:15" ht="18" x14ac:dyDescent="0.25">
      <c r="L110" s="1"/>
    </row>
    <row r="111" spans="1:15" ht="18" x14ac:dyDescent="0.25">
      <c r="L111" s="1"/>
    </row>
    <row r="112" spans="1:15" ht="18" x14ac:dyDescent="0.25">
      <c r="L112" s="1"/>
    </row>
    <row r="113" spans="12:12" ht="18" x14ac:dyDescent="0.25">
      <c r="L113" s="1"/>
    </row>
    <row r="114" spans="12:12" ht="18" x14ac:dyDescent="0.25">
      <c r="L114" s="1"/>
    </row>
    <row r="115" spans="12:12" ht="18" x14ac:dyDescent="0.25">
      <c r="L115" s="1"/>
    </row>
    <row r="116" spans="12:12" ht="18" x14ac:dyDescent="0.25">
      <c r="L116" s="1"/>
    </row>
    <row r="117" spans="12:12" ht="18" x14ac:dyDescent="0.25">
      <c r="L117" s="1"/>
    </row>
    <row r="118" spans="12:12" ht="18" x14ac:dyDescent="0.25">
      <c r="L118" s="8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 ММ</cp:lastModifiedBy>
  <cp:lastPrinted>2023-07-15T09:32:00Z</cp:lastPrinted>
  <dcterms:created xsi:type="dcterms:W3CDTF">2013-10-22T08:15:47Z</dcterms:created>
  <dcterms:modified xsi:type="dcterms:W3CDTF">2023-07-15T09:32:04Z</dcterms:modified>
</cp:coreProperties>
</file>